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18735" windowHeight="9300" tabRatio="930" activeTab="0"/>
  </bookViews>
  <sheets>
    <sheet name="Présentation" sheetId="1" r:id="rId1"/>
    <sheet name="__TABLE__" sheetId="2" state="hidden" r:id="rId2"/>
    <sheet name="IDEN" sheetId="3" r:id="rId3"/>
    <sheet name="BS-C1-T" sheetId="4" r:id="rId4"/>
    <sheet name="BS-C1-L" sheetId="5" r:id="rId5"/>
    <sheet name="TP-F1Q-T" sheetId="6" r:id="rId6"/>
    <sheet name="TP-F1Q-L" sheetId="7" r:id="rId7"/>
    <sheet name="TP-E1Q-T" sheetId="8" r:id="rId8"/>
    <sheet name="TP-E1Q-L" sheetId="9" r:id="rId9"/>
    <sheet name="OF-B1Q-T" sheetId="10" r:id="rId10"/>
    <sheet name="OF-B1Q-L" sheetId="11" r:id="rId11"/>
    <sheet name="SCR-B2A-T" sheetId="12" r:id="rId12"/>
    <sheet name="SCR-B2A-L" sheetId="13" r:id="rId13"/>
    <sheet name="SCR-B3A-T" sheetId="14" r:id="rId14"/>
    <sheet name="SCR-B3A-L" sheetId="15" r:id="rId15"/>
    <sheet name="SCR-B3B-T" sheetId="16" r:id="rId16"/>
    <sheet name="SCR-B3B-L" sheetId="17" r:id="rId17"/>
    <sheet name="SCR-B3C-T" sheetId="18" r:id="rId18"/>
    <sheet name="SCR-B3C-L" sheetId="19" r:id="rId19"/>
    <sheet name="SCR-B3D-T" sheetId="20" r:id="rId20"/>
    <sheet name="SCR-B3D-L" sheetId="21" r:id="rId21"/>
    <sheet name="SCR-B3E-T" sheetId="22" r:id="rId22"/>
    <sheet name="SCR-B3E-L" sheetId="23" r:id="rId23"/>
    <sheet name="SCR-B3F-T" sheetId="24" r:id="rId24"/>
    <sheet name="SCR-B3F-L" sheetId="25" r:id="rId25"/>
    <sheet name="SCR-B3G-T" sheetId="26" r:id="rId26"/>
    <sheet name="SCR-B3G-L" sheetId="27" r:id="rId27"/>
    <sheet name="MCR-B4A-T" sheetId="28" r:id="rId28"/>
    <sheet name="MCR-B4A-L" sheetId="29" r:id="rId29"/>
    <sheet name="MCR-B4B-T" sheetId="30" r:id="rId30"/>
    <sheet name="MCR-B4B-L" sheetId="31" r:id="rId31"/>
    <sheet name="Fonds-cant." sheetId="32" r:id="rId32"/>
    <sheet name="Contrôle" sheetId="33" r:id="rId33"/>
  </sheets>
  <externalReferences>
    <externalReference r:id="rId36"/>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_xlnm.Print_Titles" localSheetId="4">'BS-C1-L'!$4:$4</definedName>
    <definedName name="_xlnm.Print_Titles" localSheetId="24">'SCR-B3F-L'!$4:$4</definedName>
    <definedName name="_xlnm.Print_Titles" localSheetId="6">'TP-F1Q-L'!$4:$4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7" hidden="1">'TP-E1Q-T'!$D$4:$U$30</definedName>
    <definedName name="Z_91FEEA93_7A22_4042_B235_31277552A74A_.wvu.PrintArea" localSheetId="5" hidden="1">'TP-F1Q-T'!$A$4:$N$20</definedName>
    <definedName name="_xlnm.Print_Area" localSheetId="4">'BS-C1-L'!$A$1:$C$102</definedName>
    <definedName name="_xlnm.Print_Area" localSheetId="3">'BS-C1-T'!$A$1:$E$91</definedName>
    <definedName name="_xlnm.Print_Area" localSheetId="31">'Fonds-cant.'!$B$1:$O$66</definedName>
    <definedName name="_xlnm.Print_Area" localSheetId="2">'IDEN'!$A$1:$I$5</definedName>
    <definedName name="_xlnm.Print_Area" localSheetId="27">'MCR-B4A-T'!$A$1:$G$45</definedName>
    <definedName name="_xlnm.Print_Area" localSheetId="29">'MCR-B4B-T'!$A$1:$L$54</definedName>
    <definedName name="_xlnm.Print_Area" localSheetId="9">'OF-B1Q-T'!$A$1:$H$124</definedName>
    <definedName name="_xlnm.Print_Area" localSheetId="0">'Présentation'!$A$1:$D$28</definedName>
    <definedName name="_xlnm.Print_Area" localSheetId="11">'SCR-B2A-T'!$A$1:$G$65</definedName>
    <definedName name="_xlnm.Print_Area" localSheetId="13">'SCR-B3A-T'!$A$1:$J$47</definedName>
    <definedName name="_xlnm.Print_Area" localSheetId="15">'SCR-B3B-T'!$A$1:$H$27</definedName>
    <definedName name="_xlnm.Print_Area" localSheetId="17">'SCR-B3C-T'!$A$1:$J$40</definedName>
    <definedName name="_xlnm.Print_Area" localSheetId="19">'SCR-B3D-T'!$A$1:$J$74</definedName>
    <definedName name="_xlnm.Print_Area" localSheetId="22">'SCR-B3E-L'!$A$1:$D$18</definedName>
    <definedName name="_xlnm.Print_Area" localSheetId="21">'SCR-B3E-T'!$A$1:$J$37</definedName>
    <definedName name="_xlnm.Print_Area" localSheetId="24">'SCR-B3F-L'!$A$1:$C$326</definedName>
    <definedName name="_xlnm.Print_Area" localSheetId="23">'SCR-B3F-T'!$A$1:$Q$374</definedName>
    <definedName name="_xlnm.Print_Area" localSheetId="25">'SCR-B3G-T'!$A$1:$E$33</definedName>
    <definedName name="_xlnm.Print_Area" localSheetId="8">'TP-E1Q-L'!$A$1:$C$151</definedName>
    <definedName name="_xlnm.Print_Area" localSheetId="7">'TP-E1Q-T'!$A$1:$T$30</definedName>
    <definedName name="_xlnm.Print_Area" localSheetId="5">'TP-F1Q-T'!$A$1:$T$20</definedName>
  </definedNames>
  <calcPr fullCalcOnLoad="1"/>
</workbook>
</file>

<file path=xl/comments5.xml><?xml version="1.0" encoding="utf-8"?>
<comments xmlns="http://schemas.openxmlformats.org/spreadsheetml/2006/main">
  <authors>
    <author>M. Ribas</author>
  </authors>
  <commentList>
    <comment ref="C5" authorId="0">
      <text>
        <r>
          <rPr>
            <b/>
            <sz val="8"/>
            <rFont val="Tahoma"/>
            <family val="2"/>
          </rPr>
          <t>M. Ribas:</t>
        </r>
        <r>
          <rPr>
            <sz val="8"/>
            <rFont val="Tahoma"/>
            <family val="2"/>
          </rPr>
          <t xml:space="preserve">
Les éléments barré sont les modifications effectuées par rapport à la traduction de décembre 2012
JBr: j'ai remis qq éléments qui étaient barrés</t>
        </r>
      </text>
    </comment>
  </commentList>
</comments>
</file>

<file path=xl/sharedStrings.xml><?xml version="1.0" encoding="utf-8"?>
<sst xmlns="http://schemas.openxmlformats.org/spreadsheetml/2006/main" count="7572" uniqueCount="4691">
  <si>
    <t>AB21=SUM(AB1:AB20)</t>
  </si>
  <si>
    <t>AC21=SUM(AC1:AC20)</t>
  </si>
  <si>
    <t>AD21=SUM(AD1:AD20)</t>
  </si>
  <si>
    <t>AB36=SUM(AB22:AB35)</t>
  </si>
  <si>
    <t>AB37=AB21+AB36</t>
  </si>
  <si>
    <t>AI21=SUM(AI1:AI20)</t>
  </si>
  <si>
    <t>Q14=SUM(A14:P14)</t>
  </si>
  <si>
    <t xml:space="preserve">Q21=SUM(A21:P21)  </t>
  </si>
  <si>
    <t xml:space="preserve">Non regulated entities carrying out financial activities  </t>
  </si>
  <si>
    <t xml:space="preserve">Q12=SUM(A12:P12)  </t>
  </si>
  <si>
    <t xml:space="preserve">Q25=SUM(A25:P25)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</si>
  <si>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</si>
  <si>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</si>
  <si>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</si>
  <si>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</si>
  <si>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BS-C1-L</t>
  </si>
  <si>
    <t>TP-F1Q-L</t>
  </si>
  <si>
    <t>TP-E1Q-L</t>
  </si>
  <si>
    <t>OF-B1Q-L</t>
  </si>
  <si>
    <t>SCR-B3A-L</t>
  </si>
  <si>
    <t>SCR-B3B-L</t>
  </si>
  <si>
    <t>SCR-B3D-L</t>
  </si>
  <si>
    <t>SCR-B3E-L</t>
  </si>
  <si>
    <t>SCR-B3F-L</t>
  </si>
  <si>
    <t>SCR-B3G-L</t>
  </si>
  <si>
    <t>MCR-B4A-L</t>
  </si>
  <si>
    <t>MCR-B4B-L</t>
  </si>
  <si>
    <t>SCR-B3C-L</t>
  </si>
  <si>
    <t>BI-T</t>
  </si>
  <si>
    <t>BS-C1-T</t>
  </si>
  <si>
    <t>TP-F1Q-T</t>
  </si>
  <si>
    <t>TP-E1Q-T</t>
  </si>
  <si>
    <t>SCR-B3A-T</t>
  </si>
  <si>
    <t>SCR-B3B-T</t>
  </si>
  <si>
    <t>SCR-B3C-T</t>
  </si>
  <si>
    <t>SCR-B3D-T</t>
  </si>
  <si>
    <t>SCR-B3E-T</t>
  </si>
  <si>
    <t>SCR-B3F-T</t>
  </si>
  <si>
    <t>SCR-B3G-T</t>
  </si>
  <si>
    <t>MCR-B4A-T</t>
  </si>
  <si>
    <t>LA1:LB1</t>
  </si>
  <si>
    <t>LA2:LB2</t>
  </si>
  <si>
    <t>LA3:LB3</t>
  </si>
  <si>
    <t>MA1:ME1</t>
  </si>
  <si>
    <t>NA1, NC1, NE1, NG1, NI1</t>
  </si>
  <si>
    <t>NL32=SUM(NL1 for each country)</t>
  </si>
  <si>
    <t>NM32=SUM(NM1 for each country)</t>
  </si>
  <si>
    <t>OB1, OC1, OD1, OE1, OF1</t>
  </si>
  <si>
    <t>OH21=SUM(OH1 for each country)</t>
  </si>
  <si>
    <t>OI21=SUM(OI1 for each country)</t>
  </si>
  <si>
    <t>PB21</t>
  </si>
  <si>
    <t>PD1, PF1, PH1</t>
  </si>
  <si>
    <t xml:space="preserve">A13 </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</si>
  <si>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</si>
  <si>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</si>
  <si>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</si>
  <si>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</si>
  <si>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</si>
  <si>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</si>
  <si>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</si>
  <si>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</si>
  <si>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</si>
  <si>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</si>
  <si>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</si>
  <si>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</si>
  <si>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</si>
  <si>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</si>
  <si>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</si>
  <si>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</si>
  <si>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</si>
  <si>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</si>
  <si>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</si>
  <si>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</si>
  <si>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</si>
  <si>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</si>
  <si>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</si>
  <si>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</si>
  <si>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</si>
  <si>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</si>
  <si>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</si>
  <si>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</si>
  <si>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CB1:CB14</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</si>
  <si>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</si>
  <si>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</si>
  <si>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</si>
  <si>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</si>
  <si>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</si>
  <si>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</si>
  <si>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</si>
  <si>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</si>
  <si>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</si>
  <si>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</si>
  <si>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</si>
  <si>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</si>
  <si>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</si>
  <si>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</si>
  <si>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</si>
  <si>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</si>
  <si>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</si>
  <si>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</si>
  <si>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</si>
  <si>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</si>
  <si>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</si>
  <si>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</si>
  <si>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</si>
  <si>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</si>
  <si>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</si>
  <si>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</si>
  <si>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</si>
  <si>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</si>
  <si>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</si>
  <si>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</si>
  <si>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</si>
  <si>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</si>
  <si>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</si>
  <si>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</si>
  <si>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</si>
  <si>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</si>
  <si>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</si>
  <si>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</si>
  <si>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</si>
  <si>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</si>
  <si>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</si>
  <si>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</si>
  <si>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</si>
  <si>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</si>
  <si>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DB1:DB9</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</si>
  <si>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</si>
  <si>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</si>
  <si>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</si>
  <si>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</si>
  <si>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</si>
  <si>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</si>
  <si>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</si>
  <si>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</si>
  <si>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</si>
  <si>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</si>
  <si>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</si>
  <si>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</si>
  <si>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</si>
  <si>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</si>
  <si>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</si>
  <si>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</si>
  <si>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</si>
  <si>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</si>
  <si>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</si>
  <si>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</si>
  <si>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</si>
  <si>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</si>
  <si>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</si>
  <si>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</si>
  <si>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</si>
  <si>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</si>
  <si>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</si>
  <si>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</si>
  <si>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</si>
  <si>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</si>
  <si>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</si>
  <si>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IA1:IB1</t>
  </si>
  <si>
    <t>KA1:KE1</t>
  </si>
  <si>
    <t>KA2:KE2</t>
  </si>
  <si>
    <t>KA3:KE3</t>
  </si>
  <si>
    <t>KF1=SUM(KA1:KE1)</t>
  </si>
  <si>
    <t>KF4=SUM(KA4:KE4)</t>
  </si>
  <si>
    <t>KF5=SUM(KA5:KE5)</t>
  </si>
  <si>
    <t>KF6=SUM(KA6:KE6)</t>
  </si>
  <si>
    <t>KF7=SUM(KA7:KE7)</t>
  </si>
  <si>
    <t>IB1</t>
  </si>
  <si>
    <t>ID1</t>
  </si>
  <si>
    <t>IE1</t>
  </si>
  <si>
    <t>JA3</t>
  </si>
  <si>
    <t>KA1</t>
  </si>
  <si>
    <t>KA2</t>
  </si>
  <si>
    <t>KA3</t>
  </si>
  <si>
    <t>KA4</t>
  </si>
  <si>
    <t>KA5</t>
  </si>
  <si>
    <t>KA6</t>
  </si>
  <si>
    <t>KA7</t>
  </si>
  <si>
    <t>KB1</t>
  </si>
  <si>
    <t>KB2</t>
  </si>
  <si>
    <t>KB3</t>
  </si>
  <si>
    <t>KB4</t>
  </si>
  <si>
    <t>KB5</t>
  </si>
  <si>
    <t>KB6</t>
  </si>
  <si>
    <t>KB7</t>
  </si>
  <si>
    <t>KC1</t>
  </si>
  <si>
    <t>KC2</t>
  </si>
  <si>
    <t>KC3</t>
  </si>
  <si>
    <t>KC4</t>
  </si>
  <si>
    <t>KC5</t>
  </si>
  <si>
    <t>KC6</t>
  </si>
  <si>
    <t>KC7</t>
  </si>
  <si>
    <t>KD1</t>
  </si>
  <si>
    <t>KD2</t>
  </si>
  <si>
    <t>KD3</t>
  </si>
  <si>
    <t>KD4</t>
  </si>
  <si>
    <t>KD5</t>
  </si>
  <si>
    <t>KD6</t>
  </si>
  <si>
    <t>KD7</t>
  </si>
  <si>
    <t>KE1</t>
  </si>
  <si>
    <t>KE2</t>
  </si>
  <si>
    <t>KE3</t>
  </si>
  <si>
    <t>KE4</t>
  </si>
  <si>
    <t>KE5</t>
  </si>
  <si>
    <t>KE6</t>
  </si>
  <si>
    <t>KE7</t>
  </si>
  <si>
    <t>KC8</t>
  </si>
  <si>
    <t>KC10</t>
  </si>
  <si>
    <t>LA1</t>
  </si>
  <si>
    <t>LA2</t>
  </si>
  <si>
    <t>LA4</t>
  </si>
  <si>
    <t>LA5</t>
  </si>
  <si>
    <t>LB1</t>
  </si>
  <si>
    <t>LB2</t>
  </si>
  <si>
    <t>LB4</t>
  </si>
  <si>
    <t>LB5</t>
  </si>
  <si>
    <t>LC1</t>
  </si>
  <si>
    <t>LC2</t>
  </si>
  <si>
    <t>LA7</t>
  </si>
  <si>
    <t>LA8</t>
  </si>
  <si>
    <t>LA9</t>
  </si>
  <si>
    <t>LA10</t>
  </si>
  <si>
    <t>LC12</t>
  </si>
  <si>
    <t>LC14</t>
  </si>
  <si>
    <t>MA1</t>
  </si>
  <si>
    <t>MA2</t>
  </si>
  <si>
    <t>MB1</t>
  </si>
  <si>
    <t>MB2</t>
  </si>
  <si>
    <t>MC1</t>
  </si>
  <si>
    <t>MC2</t>
  </si>
  <si>
    <t>MD1</t>
  </si>
  <si>
    <t>MD2</t>
  </si>
  <si>
    <t>ME1</t>
  </si>
  <si>
    <t>ME2</t>
  </si>
  <si>
    <t>MF2</t>
  </si>
  <si>
    <t>MF3</t>
  </si>
  <si>
    <t>MF4</t>
  </si>
  <si>
    <t>MH2</t>
  </si>
  <si>
    <t>MH4</t>
  </si>
  <si>
    <t>NA1</t>
  </si>
  <si>
    <t>NB1</t>
  </si>
  <si>
    <t>NC1</t>
  </si>
  <si>
    <t>ND1</t>
  </si>
  <si>
    <t>NE1</t>
  </si>
  <si>
    <t>NF1</t>
  </si>
  <si>
    <t>NG1</t>
  </si>
  <si>
    <t>NH1</t>
  </si>
  <si>
    <t>NI1</t>
  </si>
  <si>
    <t>NJ1</t>
  </si>
  <si>
    <t>NK1</t>
  </si>
  <si>
    <t>NL1</t>
  </si>
  <si>
    <t>NM1</t>
  </si>
  <si>
    <t>NK34</t>
  </si>
  <si>
    <t>NN34</t>
  </si>
  <si>
    <t>OA1</t>
  </si>
  <si>
    <t>OB1</t>
  </si>
  <si>
    <t>OC1</t>
  </si>
  <si>
    <t>OD1</t>
  </si>
  <si>
    <t>OE1</t>
  </si>
  <si>
    <t>OF1</t>
  </si>
  <si>
    <t>OG1</t>
  </si>
  <si>
    <t>OH1</t>
  </si>
  <si>
    <t>OI1</t>
  </si>
  <si>
    <t>OJ1</t>
  </si>
  <si>
    <t>OJ22</t>
  </si>
  <si>
    <t>OG23</t>
  </si>
  <si>
    <t>OJ23</t>
  </si>
  <si>
    <t>PC1</t>
  </si>
  <si>
    <t>PD1</t>
  </si>
  <si>
    <t>PE1</t>
  </si>
  <si>
    <t>PF1</t>
  </si>
  <si>
    <t>PG1</t>
  </si>
  <si>
    <t>PH1</t>
  </si>
  <si>
    <t>PI1</t>
  </si>
  <si>
    <t>PJ1</t>
  </si>
  <si>
    <t>PA21</t>
  </si>
  <si>
    <t>PK21</t>
  </si>
  <si>
    <t>PL21</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</si>
  <si>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</si>
  <si>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</si>
  <si>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</si>
  <si>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</si>
  <si>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</si>
  <si>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</si>
  <si>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</si>
  <si>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</si>
  <si>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</si>
  <si>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</si>
  <si>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</si>
  <si>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</si>
  <si>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</si>
  <si>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</si>
  <si>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</si>
  <si>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</si>
  <si>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</si>
  <si>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</si>
  <si>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</si>
  <si>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</si>
  <si>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</si>
  <si>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</si>
  <si>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</si>
  <si>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</si>
  <si>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</si>
  <si>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</si>
  <si>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</si>
  <si>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</si>
  <si>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</si>
  <si>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</si>
  <si>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</si>
  <si>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</si>
  <si>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</si>
  <si>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</si>
  <si>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</si>
  <si>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</si>
  <si>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</si>
  <si>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</si>
  <si>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</si>
  <si>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</si>
  <si>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</si>
  <si>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</si>
  <si>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</si>
  <si>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</si>
  <si>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Guadeloupe</t>
  </si>
  <si>
    <t>Martinique</t>
  </si>
  <si>
    <t>Réunion</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</si>
  <si>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</si>
  <si>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</si>
  <si>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</si>
  <si>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</si>
  <si>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</si>
  <si>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</si>
  <si>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</si>
  <si>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</si>
  <si>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</si>
  <si>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</si>
  <si>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</si>
  <si>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</si>
  <si>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</si>
  <si>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</si>
  <si>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</si>
  <si>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</si>
  <si>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</si>
  <si>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</si>
  <si>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</si>
  <si>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</si>
  <si>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</si>
  <si>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</si>
  <si>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</si>
  <si>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AE1:AE20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</si>
  <si>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</si>
  <si>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</si>
  <si>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</si>
  <si>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</si>
  <si>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</si>
  <si>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</si>
  <si>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</si>
  <si>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</si>
  <si>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</si>
  <si>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</si>
  <si>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</si>
  <si>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</si>
  <si>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</si>
  <si>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</si>
  <si>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</si>
  <si>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</si>
  <si>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</si>
  <si>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</si>
  <si>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</si>
  <si>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</si>
  <si>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</si>
  <si>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</si>
  <si>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</si>
  <si>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</si>
  <si>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</si>
  <si>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</si>
  <si>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</si>
  <si>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</si>
  <si>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</si>
  <si>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</si>
  <si>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</si>
  <si>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</si>
  <si>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</si>
  <si>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</si>
  <si>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</si>
  <si>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</si>
  <si>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</si>
  <si>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</si>
  <si>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</si>
  <si>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</si>
  <si>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</si>
  <si>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</si>
  <si>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</si>
  <si>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</si>
  <si>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</si>
  <si>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</si>
  <si>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</si>
  <si>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</si>
  <si>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</si>
  <si>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</si>
  <si>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</si>
  <si>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</si>
  <si>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</si>
  <si>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</si>
  <si>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</si>
  <si>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</si>
  <si>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</si>
  <si>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</si>
  <si>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F16=sum(F12 :F15)</t>
  </si>
  <si>
    <t>B26=SUM(C10, A17, D20,B25) -B27</t>
  </si>
  <si>
    <t>A26=SUM(D10, A17, D20, A25) - A27</t>
  </si>
  <si>
    <t>Captives simplifications - premium and reserve risk (Y/N)</t>
  </si>
  <si>
    <t>USP
Standard Deviation</t>
  </si>
  <si>
    <t>USP 
Adjustment factor for non-proportional reinsurance</t>
  </si>
  <si>
    <t xml:space="preserve">USP </t>
  </si>
  <si>
    <t>B15A</t>
  </si>
  <si>
    <t>F13=sum(F1:F12)</t>
  </si>
  <si>
    <t xml:space="preserve">C15 = (A15-A15A) - (B15-B15B), C15&gt;=0. </t>
  </si>
  <si>
    <t>A17=A18-C15-A16-A14</t>
  </si>
  <si>
    <t>Ring fenced fund? (Y/N)</t>
  </si>
  <si>
    <t>AA1</t>
  </si>
  <si>
    <t>AB1</t>
  </si>
  <si>
    <t>AC1</t>
  </si>
  <si>
    <t>AE1</t>
  </si>
  <si>
    <t>AF1</t>
  </si>
  <si>
    <t>AG1</t>
  </si>
  <si>
    <t>AH1</t>
  </si>
  <si>
    <t>AA2</t>
  </si>
  <si>
    <t>AB2</t>
  </si>
  <si>
    <t>AC2</t>
  </si>
  <si>
    <t>AE2</t>
  </si>
  <si>
    <t>AF2</t>
  </si>
  <si>
    <t>AG2</t>
  </si>
  <si>
    <t>AH2</t>
  </si>
  <si>
    <t>AA3</t>
  </si>
  <si>
    <t>AB3</t>
  </si>
  <si>
    <t>AC3</t>
  </si>
  <si>
    <t>AE3</t>
  </si>
  <si>
    <t>AF3</t>
  </si>
  <si>
    <t>AG3</t>
  </si>
  <si>
    <t>AH3</t>
  </si>
  <si>
    <t>AA4</t>
  </si>
  <si>
    <t>AB4</t>
  </si>
  <si>
    <t>AC4</t>
  </si>
  <si>
    <t>AE4</t>
  </si>
  <si>
    <t>AF4</t>
  </si>
  <si>
    <t>AG4</t>
  </si>
  <si>
    <t>AH4</t>
  </si>
  <si>
    <t>AA5</t>
  </si>
  <si>
    <t>AB5</t>
  </si>
  <si>
    <t>AC5</t>
  </si>
  <si>
    <t>AE5</t>
  </si>
  <si>
    <t>AF5</t>
  </si>
  <si>
    <t>AG5</t>
  </si>
  <si>
    <t>AH5</t>
  </si>
  <si>
    <t>AA6</t>
  </si>
  <si>
    <t>AB6</t>
  </si>
  <si>
    <t>AC6</t>
  </si>
  <si>
    <t>AE6</t>
  </si>
  <si>
    <t>AF6</t>
  </si>
  <si>
    <t>AG6</t>
  </si>
  <si>
    <t>AH6</t>
  </si>
  <si>
    <t>AA7</t>
  </si>
  <si>
    <t>AB7</t>
  </si>
  <si>
    <t>AC7</t>
  </si>
  <si>
    <t>AE7</t>
  </si>
  <si>
    <t>AF7</t>
  </si>
  <si>
    <t>AG7</t>
  </si>
  <si>
    <t>AH7</t>
  </si>
  <si>
    <t>AA8</t>
  </si>
  <si>
    <t>AB8</t>
  </si>
  <si>
    <t>AC8</t>
  </si>
  <si>
    <t>AE8</t>
  </si>
  <si>
    <t>AF8</t>
  </si>
  <si>
    <t>AG8</t>
  </si>
  <si>
    <t>AH8</t>
  </si>
  <si>
    <t>AA9</t>
  </si>
  <si>
    <t>AB9</t>
  </si>
  <si>
    <t>AC9</t>
  </si>
  <si>
    <t>AE9</t>
  </si>
  <si>
    <t>AF9</t>
  </si>
  <si>
    <t>AG9</t>
  </si>
  <si>
    <t>AH9</t>
  </si>
  <si>
    <t>AA10</t>
  </si>
  <si>
    <t>AB10</t>
  </si>
  <si>
    <t>AC10</t>
  </si>
  <si>
    <t>AE10</t>
  </si>
  <si>
    <t>AF10</t>
  </si>
  <si>
    <t>AG10</t>
  </si>
  <si>
    <t>AH10</t>
  </si>
  <si>
    <t>AA11</t>
  </si>
  <si>
    <t>AB11</t>
  </si>
  <si>
    <t>AC11</t>
  </si>
  <si>
    <t>AE11</t>
  </si>
  <si>
    <t>AF11</t>
  </si>
  <si>
    <t>AG11</t>
  </si>
  <si>
    <t>AH11</t>
  </si>
  <si>
    <t>AA12</t>
  </si>
  <si>
    <t>AB12</t>
  </si>
  <si>
    <t>AC12</t>
  </si>
  <si>
    <t>AE12</t>
  </si>
  <si>
    <t>AF12</t>
  </si>
  <si>
    <t>AG12</t>
  </si>
  <si>
    <t>AH12</t>
  </si>
  <si>
    <t>AA13</t>
  </si>
  <si>
    <t>AB13</t>
  </si>
  <si>
    <t>AC13</t>
  </si>
  <si>
    <t>AE13</t>
  </si>
  <si>
    <t>AF13</t>
  </si>
  <si>
    <t>AG13</t>
  </si>
  <si>
    <t>AH13</t>
  </si>
  <si>
    <t>AA14</t>
  </si>
  <si>
    <t>AB14</t>
  </si>
  <si>
    <t>AC14</t>
  </si>
  <si>
    <t>AE14</t>
  </si>
  <si>
    <t>AF14</t>
  </si>
  <si>
    <t>AG14</t>
  </si>
  <si>
    <t>AH14</t>
  </si>
  <si>
    <t>AA15</t>
  </si>
  <si>
    <t>AB15</t>
  </si>
  <si>
    <t>AC15</t>
  </si>
  <si>
    <t>AE15</t>
  </si>
  <si>
    <t>AF15</t>
  </si>
  <si>
    <t>AG15</t>
  </si>
  <si>
    <t>AH15</t>
  </si>
  <si>
    <t>AA16</t>
  </si>
  <si>
    <t>AB16</t>
  </si>
  <si>
    <t>AC16</t>
  </si>
  <si>
    <t>AE16</t>
  </si>
  <si>
    <t>AF16</t>
  </si>
  <si>
    <t>AG16</t>
  </si>
  <si>
    <t>AH16</t>
  </si>
  <si>
    <t>AA17</t>
  </si>
  <si>
    <t>AB17</t>
  </si>
  <si>
    <t>AC17</t>
  </si>
  <si>
    <t>AE17</t>
  </si>
  <si>
    <t>AF17</t>
  </si>
  <si>
    <t>AG17</t>
  </si>
  <si>
    <t>AH17</t>
  </si>
  <si>
    <t>AA18</t>
  </si>
  <si>
    <t>AB18</t>
  </si>
  <si>
    <t>AC18</t>
  </si>
  <si>
    <t>AE18</t>
  </si>
  <si>
    <t>AF18</t>
  </si>
  <si>
    <t>AG18</t>
  </si>
  <si>
    <t>AH18</t>
  </si>
  <si>
    <t>AA19</t>
  </si>
  <si>
    <t>AB19</t>
  </si>
  <si>
    <t>AC19</t>
  </si>
  <si>
    <t>AE19</t>
  </si>
  <si>
    <t>AF19</t>
  </si>
  <si>
    <t>AG19</t>
  </si>
  <si>
    <t>AH19</t>
  </si>
  <si>
    <t>AA20</t>
  </si>
  <si>
    <t>AB20</t>
  </si>
  <si>
    <t>AC20</t>
  </si>
  <si>
    <t>AE20</t>
  </si>
  <si>
    <t>AF20</t>
  </si>
  <si>
    <t>AG20</t>
  </si>
  <si>
    <t>AH20</t>
  </si>
  <si>
    <t>AA22</t>
  </si>
  <si>
    <t>AB22</t>
  </si>
  <si>
    <t>AA23</t>
  </si>
  <si>
    <t>AB23</t>
  </si>
  <si>
    <t>AA24</t>
  </si>
  <si>
    <t>AB24</t>
  </si>
  <si>
    <t>AA25</t>
  </si>
  <si>
    <t>AB25</t>
  </si>
  <si>
    <t>AA26</t>
  </si>
  <si>
    <t>AB26</t>
  </si>
  <si>
    <t>AA27</t>
  </si>
  <si>
    <t>AB27</t>
  </si>
  <si>
    <t>AA28</t>
  </si>
  <si>
    <t>AB28</t>
  </si>
  <si>
    <t>AA29</t>
  </si>
  <si>
    <t>AB29</t>
  </si>
  <si>
    <t>AA30</t>
  </si>
  <si>
    <t>AB30</t>
  </si>
  <si>
    <t>AA31</t>
  </si>
  <si>
    <t>AB31</t>
  </si>
  <si>
    <t>AA32</t>
  </si>
  <si>
    <t>AB32</t>
  </si>
  <si>
    <t>AA33</t>
  </si>
  <si>
    <t>AB33</t>
  </si>
  <si>
    <t>AA34</t>
  </si>
  <si>
    <t>AB34</t>
  </si>
  <si>
    <t>AA35</t>
  </si>
  <si>
    <t>AB35</t>
  </si>
  <si>
    <t>AF36</t>
  </si>
  <si>
    <t>AG36</t>
  </si>
  <si>
    <t>AH36</t>
  </si>
  <si>
    <t>AI36</t>
  </si>
  <si>
    <t>AA37</t>
  </si>
  <si>
    <t>AF37</t>
  </si>
  <si>
    <t>AI37</t>
  </si>
  <si>
    <t>AF38</t>
  </si>
  <si>
    <t>AI38</t>
  </si>
  <si>
    <t>AF39</t>
  </si>
  <si>
    <t>AI39</t>
  </si>
  <si>
    <t>BE1</t>
  </si>
  <si>
    <t>BG1</t>
  </si>
  <si>
    <t>BB2</t>
  </si>
  <si>
    <t>BE2</t>
  </si>
  <si>
    <t>BG2</t>
  </si>
  <si>
    <t>BA3</t>
  </si>
  <si>
    <t>BB3</t>
  </si>
  <si>
    <t>BC3</t>
  </si>
  <si>
    <t>BE3</t>
  </si>
  <si>
    <t>BF3</t>
  </si>
  <si>
    <t>BG3</t>
  </si>
  <si>
    <t>BB4</t>
  </si>
  <si>
    <t>BE4</t>
  </si>
  <si>
    <t>BG4</t>
  </si>
  <si>
    <t>BA5</t>
  </si>
  <si>
    <t>BB5</t>
  </si>
  <si>
    <t>BC5</t>
  </si>
  <si>
    <t>BE5</t>
  </si>
  <si>
    <t>BF5</t>
  </si>
  <si>
    <t>BG5</t>
  </si>
  <si>
    <t>BB6</t>
  </si>
  <si>
    <t>BE6</t>
  </si>
  <si>
    <t>BG6</t>
  </si>
  <si>
    <t>BB7</t>
  </si>
  <si>
    <t>BE7</t>
  </si>
  <si>
    <t>BG7</t>
  </si>
  <si>
    <t>BA8</t>
  </si>
  <si>
    <t>BB8</t>
  </si>
  <si>
    <t>BC8</t>
  </si>
  <si>
    <t>BE8</t>
  </si>
  <si>
    <t>BF8</t>
  </si>
  <si>
    <t>BG8</t>
  </si>
  <si>
    <t>BA9</t>
  </si>
  <si>
    <t>BB9</t>
  </si>
  <si>
    <t>BE9</t>
  </si>
  <si>
    <t>BG9</t>
  </si>
  <si>
    <t>BB10</t>
  </si>
  <si>
    <t>BE10</t>
  </si>
  <si>
    <t>BG10</t>
  </si>
  <si>
    <t>BA11</t>
  </si>
  <si>
    <t>BB11</t>
  </si>
  <si>
    <t>BC11</t>
  </si>
  <si>
    <t>BE11</t>
  </si>
  <si>
    <t>BF11</t>
  </si>
  <si>
    <t>BG11</t>
  </si>
  <si>
    <t>BB12</t>
  </si>
  <si>
    <t>BE12</t>
  </si>
  <si>
    <t>BG12</t>
  </si>
  <si>
    <t>BB13</t>
  </si>
  <si>
    <t>BE13</t>
  </si>
  <si>
    <t>BG13</t>
  </si>
  <si>
    <t>BA14</t>
  </si>
  <si>
    <t>BB14</t>
  </si>
  <si>
    <t>BE14</t>
  </si>
  <si>
    <t>BG14</t>
  </si>
  <si>
    <t>BA15</t>
  </si>
  <si>
    <t>BB15</t>
  </si>
  <si>
    <t>BC15</t>
  </si>
  <si>
    <t>BE15</t>
  </si>
  <si>
    <t>BF15</t>
  </si>
  <si>
    <t>BG15</t>
  </si>
  <si>
    <t>BA16</t>
  </si>
  <si>
    <t>BB16</t>
  </si>
  <si>
    <t>BC16</t>
  </si>
  <si>
    <t>BE16</t>
  </si>
  <si>
    <t>BF16</t>
  </si>
  <si>
    <t>BG16</t>
  </si>
  <si>
    <t>BA17</t>
  </si>
  <si>
    <t>BB17</t>
  </si>
  <si>
    <t>BC17</t>
  </si>
  <si>
    <t>BE17</t>
  </si>
  <si>
    <t>BF17</t>
  </si>
  <si>
    <t>BG17</t>
  </si>
  <si>
    <t>BA18</t>
  </si>
  <si>
    <t>BB18</t>
  </si>
  <si>
    <t>BC18</t>
  </si>
  <si>
    <t>BE18</t>
  </si>
  <si>
    <t>BF18</t>
  </si>
  <si>
    <t>BG18</t>
  </si>
  <si>
    <t>BA19</t>
  </si>
  <si>
    <t>BB19</t>
  </si>
  <si>
    <t>BC19</t>
  </si>
  <si>
    <t>BE19</t>
  </si>
  <si>
    <t>BF19</t>
  </si>
  <si>
    <t>BG19</t>
  </si>
  <si>
    <t>BA20</t>
  </si>
  <si>
    <t>BB20</t>
  </si>
  <si>
    <t>BC20</t>
  </si>
  <si>
    <t>BE20</t>
  </si>
  <si>
    <t>BF20</t>
  </si>
  <si>
    <t>BG20</t>
  </si>
  <si>
    <t>BA22</t>
  </si>
  <si>
    <t>BB22</t>
  </si>
  <si>
    <t>BA23</t>
  </si>
  <si>
    <t>BB23</t>
  </si>
  <si>
    <t>BA24</t>
  </si>
  <si>
    <t>BB24</t>
  </si>
  <si>
    <t>BA25</t>
  </si>
  <si>
    <t>BB25</t>
  </si>
  <si>
    <t>BA26</t>
  </si>
  <si>
    <t>BB26</t>
  </si>
  <si>
    <t>BA27</t>
  </si>
  <si>
    <t>BB27</t>
  </si>
  <si>
    <t>BA28</t>
  </si>
  <si>
    <t>BB28</t>
  </si>
  <si>
    <t>BA29</t>
  </si>
  <si>
    <t>BB29</t>
  </si>
  <si>
    <t>BA30</t>
  </si>
  <si>
    <t>BB30</t>
  </si>
  <si>
    <t>BA31</t>
  </si>
  <si>
    <t>BB31</t>
  </si>
  <si>
    <t>BA32</t>
  </si>
  <si>
    <t>BB32</t>
  </si>
  <si>
    <t>BA33</t>
  </si>
  <si>
    <t>BB33</t>
  </si>
  <si>
    <t>BA34</t>
  </si>
  <si>
    <t>BB34</t>
  </si>
  <si>
    <t>BA35</t>
  </si>
  <si>
    <t>BB35</t>
  </si>
  <si>
    <t>BE36</t>
  </si>
  <si>
    <t>BF36</t>
  </si>
  <si>
    <t>BG36</t>
  </si>
  <si>
    <t>BE39</t>
  </si>
  <si>
    <t>BH39</t>
  </si>
  <si>
    <t>CE1</t>
  </si>
  <si>
    <t>CF1</t>
  </si>
  <si>
    <t>CG1</t>
  </si>
  <si>
    <t>CH1</t>
  </si>
  <si>
    <t>CE2</t>
  </si>
  <si>
    <t>CF2</t>
  </si>
  <si>
    <t>CG2</t>
  </si>
  <si>
    <t>CH2</t>
  </si>
  <si>
    <t>CE3</t>
  </si>
  <si>
    <t>CF3</t>
  </si>
  <si>
    <t>CG3</t>
  </si>
  <si>
    <t>CH3</t>
  </si>
  <si>
    <t>CE4</t>
  </si>
  <si>
    <t>CF4</t>
  </si>
  <si>
    <t>CG4</t>
  </si>
  <si>
    <t>CH4</t>
  </si>
  <si>
    <t>CE5</t>
  </si>
  <si>
    <t>CF5</t>
  </si>
  <si>
    <t>CG5</t>
  </si>
  <si>
    <t>CH5</t>
  </si>
  <si>
    <t>CE6</t>
  </si>
  <si>
    <t>CF6</t>
  </si>
  <si>
    <t>CG6</t>
  </si>
  <si>
    <t>CH6</t>
  </si>
  <si>
    <t>CE7</t>
  </si>
  <si>
    <t>CF7</t>
  </si>
  <si>
    <t>CG7</t>
  </si>
  <si>
    <t>CH7</t>
  </si>
  <si>
    <t>CA8</t>
  </si>
  <si>
    <t>CB8</t>
  </si>
  <si>
    <t>CC8</t>
  </si>
  <si>
    <t>CE8</t>
  </si>
  <si>
    <t>CF8</t>
  </si>
  <si>
    <t>CG8</t>
  </si>
  <si>
    <t>CH8</t>
  </si>
  <si>
    <t>CE9</t>
  </si>
  <si>
    <t>CF9</t>
  </si>
  <si>
    <t>CG9</t>
  </si>
  <si>
    <t>CH9</t>
  </si>
  <si>
    <t>CE10</t>
  </si>
  <si>
    <t>CF10</t>
  </si>
  <si>
    <t>CG10</t>
  </si>
  <si>
    <t>CH10</t>
  </si>
  <si>
    <t>CE11</t>
  </si>
  <si>
    <t>CF11</t>
  </si>
  <si>
    <t>CG11</t>
  </si>
  <si>
    <t>CH11</t>
  </si>
  <si>
    <t>CE12</t>
  </si>
  <si>
    <t>CF12</t>
  </si>
  <si>
    <t>CG12</t>
  </si>
  <si>
    <t>CH12</t>
  </si>
  <si>
    <t>CE13</t>
  </si>
  <si>
    <t>CF13</t>
  </si>
  <si>
    <t>CG13</t>
  </si>
  <si>
    <t>CH13</t>
  </si>
  <si>
    <t>CE14</t>
  </si>
  <si>
    <t>CF14</t>
  </si>
  <si>
    <t>CG14</t>
  </si>
  <si>
    <t>CH14</t>
  </si>
  <si>
    <t>CA16</t>
  </si>
  <si>
    <t>CB16</t>
  </si>
  <si>
    <t>CA17</t>
  </si>
  <si>
    <t>CB17</t>
  </si>
  <si>
    <t>CA18</t>
  </si>
  <si>
    <t>CB18</t>
  </si>
  <si>
    <t>CA19</t>
  </si>
  <si>
    <t>CB19</t>
  </si>
  <si>
    <t>CA20</t>
  </si>
  <si>
    <t>CB20</t>
  </si>
  <si>
    <t>CA21</t>
  </si>
  <si>
    <t>CB21</t>
  </si>
  <si>
    <t>CA22</t>
  </si>
  <si>
    <t>CB22</t>
  </si>
  <si>
    <t>CA23</t>
  </si>
  <si>
    <t>CB23</t>
  </si>
  <si>
    <t>CA24</t>
  </si>
  <si>
    <t>CB24</t>
  </si>
  <si>
    <t>CA25</t>
  </si>
  <si>
    <t>CB25</t>
  </si>
  <si>
    <t>CA26</t>
  </si>
  <si>
    <t>CB26</t>
  </si>
  <si>
    <t>CA27</t>
  </si>
  <si>
    <t>CB27</t>
  </si>
  <si>
    <t>CA28</t>
  </si>
  <si>
    <t>CB28</t>
  </si>
  <si>
    <t>CA29</t>
  </si>
  <si>
    <t>CB29</t>
  </si>
  <si>
    <t>CF30</t>
  </si>
  <si>
    <t>CG30</t>
  </si>
  <si>
    <t>CH30</t>
  </si>
  <si>
    <t>CF33</t>
  </si>
  <si>
    <t>CI33</t>
  </si>
  <si>
    <t>DA1</t>
  </si>
  <si>
    <t>DB1</t>
  </si>
  <si>
    <t>DC1</t>
  </si>
  <si>
    <t>DE1</t>
  </si>
  <si>
    <t>DF1</t>
  </si>
  <si>
    <t>DG1</t>
  </si>
  <si>
    <t>DH1</t>
  </si>
  <si>
    <t>DA2</t>
  </si>
  <si>
    <t>DB2</t>
  </si>
  <si>
    <t>DC2</t>
  </si>
  <si>
    <t>DE2</t>
  </si>
  <si>
    <t>DF2</t>
  </si>
  <si>
    <t>DG2</t>
  </si>
  <si>
    <t>DH2</t>
  </si>
  <si>
    <t>DA3</t>
  </si>
  <si>
    <t>DB3</t>
  </si>
  <si>
    <t>DC3</t>
  </si>
  <si>
    <t>DE3</t>
  </si>
  <si>
    <t>DF3</t>
  </si>
  <si>
    <t>DG3</t>
  </si>
  <si>
    <t>DH3</t>
  </si>
  <si>
    <t>DA4</t>
  </si>
  <si>
    <t>DB4</t>
  </si>
  <si>
    <t>DC4</t>
  </si>
  <si>
    <t>DE4</t>
  </si>
  <si>
    <t>DF4</t>
  </si>
  <si>
    <t>DG4</t>
  </si>
  <si>
    <t>DH4</t>
  </si>
  <si>
    <t>DA5</t>
  </si>
  <si>
    <t>DB5</t>
  </si>
  <si>
    <t>DC5</t>
  </si>
  <si>
    <t>DE5</t>
  </si>
  <si>
    <t>DF5</t>
  </si>
  <si>
    <t>DG5</t>
  </si>
  <si>
    <t>DH5</t>
  </si>
  <si>
    <t>DA6</t>
  </si>
  <si>
    <t>DB6</t>
  </si>
  <si>
    <t>DC6</t>
  </si>
  <si>
    <t>DE6</t>
  </si>
  <si>
    <t>DF6</t>
  </si>
  <si>
    <t>DG6</t>
  </si>
  <si>
    <t>DH6</t>
  </si>
  <si>
    <t>DA7</t>
  </si>
  <si>
    <t>DB7</t>
  </si>
  <si>
    <t>DC7</t>
  </si>
  <si>
    <t>DE7</t>
  </si>
  <si>
    <t>DF7</t>
  </si>
  <si>
    <t>DG7</t>
  </si>
  <si>
    <t>DH7</t>
  </si>
  <si>
    <t>DA8</t>
  </si>
  <si>
    <t>DB8</t>
  </si>
  <si>
    <t>DC8</t>
  </si>
  <si>
    <t>DE8</t>
  </si>
  <si>
    <t>DF8</t>
  </si>
  <si>
    <t>DG8</t>
  </si>
  <si>
    <t>DH8</t>
  </si>
  <si>
    <t>DA9</t>
  </si>
  <si>
    <t>DB9</t>
  </si>
  <si>
    <t>DC9</t>
  </si>
  <si>
    <t>DE9</t>
  </si>
  <si>
    <t>DF9</t>
  </si>
  <si>
    <t>DG9</t>
  </si>
  <si>
    <t>DH9</t>
  </si>
  <si>
    <t>DA11</t>
  </si>
  <si>
    <t>DB11</t>
  </si>
  <si>
    <t>DA12</t>
  </si>
  <si>
    <t>DB12</t>
  </si>
  <si>
    <t>DA13</t>
  </si>
  <si>
    <t>DB13</t>
  </si>
  <si>
    <t>DA14</t>
  </si>
  <si>
    <t>DB14</t>
  </si>
  <si>
    <t>DA15</t>
  </si>
  <si>
    <t>DB15</t>
  </si>
  <si>
    <t>DA16</t>
  </si>
  <si>
    <t>DB16</t>
  </si>
  <si>
    <t>DA17</t>
  </si>
  <si>
    <t>DB17</t>
  </si>
  <si>
    <t>DA18</t>
  </si>
  <si>
    <t>DB18</t>
  </si>
  <si>
    <t>DA19</t>
  </si>
  <si>
    <t>DB19</t>
  </si>
  <si>
    <t>DA20</t>
  </si>
  <si>
    <t>DB20</t>
  </si>
  <si>
    <t>DA21</t>
  </si>
  <si>
    <t>DB21</t>
  </si>
  <si>
    <t>DA22</t>
  </si>
  <si>
    <t>DB22</t>
  </si>
  <si>
    <t>DA23</t>
  </si>
  <si>
    <t>DB23</t>
  </si>
  <si>
    <t>DA24</t>
  </si>
  <si>
    <t>DB24</t>
  </si>
  <si>
    <t>DF25</t>
  </si>
  <si>
    <t>DG25</t>
  </si>
  <si>
    <t>DH25</t>
  </si>
  <si>
    <t>DI25</t>
  </si>
  <si>
    <t>DF28</t>
  </si>
  <si>
    <t>DI28</t>
  </si>
  <si>
    <t>EA1</t>
  </si>
  <si>
    <t>EB1</t>
  </si>
  <si>
    <t>EC1</t>
  </si>
  <si>
    <t>EE1</t>
  </si>
  <si>
    <t>EF1</t>
  </si>
  <si>
    <t>EG1</t>
  </si>
  <si>
    <t>EE3</t>
  </si>
  <si>
    <t>EH3</t>
  </si>
  <si>
    <t>FA1</t>
  </si>
  <si>
    <t>FC1</t>
  </si>
  <si>
    <t>FD1</t>
  </si>
  <si>
    <t>FE1</t>
  </si>
  <si>
    <t>GA1</t>
  </si>
  <si>
    <t>GA2</t>
  </si>
  <si>
    <t>GA3</t>
  </si>
  <si>
    <t>GA4</t>
  </si>
  <si>
    <t>GA5</t>
  </si>
  <si>
    <t>GA6</t>
  </si>
  <si>
    <t>HA1</t>
  </si>
  <si>
    <t>HB1</t>
  </si>
  <si>
    <t>HC1</t>
  </si>
  <si>
    <t>HE1</t>
  </si>
  <si>
    <t>HF1</t>
  </si>
  <si>
    <t>HH1</t>
  </si>
  <si>
    <t>HA2</t>
  </si>
  <si>
    <t>HB2</t>
  </si>
  <si>
    <t>HC2</t>
  </si>
  <si>
    <t>HD2</t>
  </si>
  <si>
    <t>HE2</t>
  </si>
  <si>
    <t>HG2</t>
  </si>
  <si>
    <t>HH2</t>
  </si>
  <si>
    <t>HJ2</t>
  </si>
  <si>
    <t>HC3</t>
  </si>
  <si>
    <t>HC5</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</si>
  <si>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</si>
  <si>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</si>
  <si>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</si>
  <si>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</si>
  <si>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</si>
  <si>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</si>
  <si>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</si>
  <si>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</si>
  <si>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</si>
  <si>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</si>
  <si>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</si>
  <si>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</si>
  <si>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A13A</t>
  </si>
  <si>
    <t>Combined standard deviation</t>
  </si>
  <si>
    <t>D4= (A4-A4A)-(B4-B4B), D4&gt;=0.</t>
  </si>
  <si>
    <t>D5= (A5-A5A)-(B5-B5B), D5&gt;=0.</t>
  </si>
  <si>
    <t>C9 = C10 – C1 – C2 – C3 – C04 – C7 – C8</t>
  </si>
  <si>
    <t>D9 = D10 – D1 – D2 – D3 – D04 – D7 – D8</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</si>
  <si>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</si>
  <si>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</si>
  <si>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</si>
  <si>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</si>
  <si>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</si>
  <si>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</si>
  <si>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</si>
  <si>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</si>
  <si>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</si>
  <si>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</si>
  <si>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</si>
  <si>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</si>
  <si>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</si>
  <si>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</si>
  <si>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</si>
  <si>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</si>
  <si>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</si>
  <si>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</si>
  <si>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</si>
  <si>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</si>
  <si>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A06</t>
  </si>
  <si>
    <t>Captives simplifications (Y/N)</t>
  </si>
  <si>
    <t>A3A</t>
  </si>
  <si>
    <t>B3A</t>
  </si>
  <si>
    <t>B3B</t>
  </si>
  <si>
    <t>C04</t>
  </si>
  <si>
    <t>D04</t>
  </si>
  <si>
    <t>B5A</t>
  </si>
  <si>
    <t>B5B</t>
  </si>
  <si>
    <t>A6A</t>
  </si>
  <si>
    <t>B6A</t>
  </si>
  <si>
    <t>B6B</t>
  </si>
  <si>
    <t>A9A</t>
  </si>
  <si>
    <t>B9A</t>
  </si>
  <si>
    <t>B9B</t>
  </si>
  <si>
    <t>Further details on revision risk</t>
  </si>
  <si>
    <t>USP</t>
  </si>
  <si>
    <t>Factor applied for the revision shock</t>
  </si>
  <si>
    <t>C1= (A1-A1A)-(B1-B1A), C1&gt;=0.</t>
  </si>
  <si>
    <t>D1= (A1-A1A)-(B1-B1B), D1&gt;=0.</t>
  </si>
  <si>
    <t>C2= (A2-A2A)-(B2-B2A), C2&gt;=0.</t>
  </si>
  <si>
    <t>D2= (A2-A2A)-(B2-B2B) , D2&gt;=0.</t>
  </si>
  <si>
    <t>C3= (A3-A3A)-(B3-B3A), C3&gt;=0.</t>
  </si>
  <si>
    <t xml:space="preserve">D3= (A3-A3A)-(B3-B3B), D3&gt;=0. </t>
  </si>
  <si>
    <t>C4= (A4-A4A)-(B4-B4A), C4&gt;=0.</t>
  </si>
  <si>
    <t xml:space="preserve">D4= (A4-A4A)-(B4-B4B), D4&gt;=0. </t>
  </si>
  <si>
    <t>C5= (A5-A5A)-(B5-B5A), C5&gt;=0.</t>
  </si>
  <si>
    <t xml:space="preserve">D5= (A5-A5A)-(B5-B5B), D5&gt;=0. </t>
  </si>
  <si>
    <t>Capital requirements of other financial sectors (Non-insurance capital requirements) (groups only):</t>
  </si>
  <si>
    <t>B8A</t>
  </si>
  <si>
    <t>B7A</t>
  </si>
  <si>
    <t>B7B</t>
  </si>
  <si>
    <t>B14A</t>
  </si>
  <si>
    <t>Simplifications - spread risk - bonds and loans ? (Y/N)</t>
  </si>
  <si>
    <t>A00</t>
  </si>
  <si>
    <t>Captives simplifications - interest rate risk ?(Y/N)</t>
  </si>
  <si>
    <t>AA01</t>
  </si>
  <si>
    <t>Captives simplifications -spread risk ?(Y/N)</t>
  </si>
  <si>
    <t>AA02</t>
  </si>
  <si>
    <t>Captives simplifications - market concentration risk ?(Y/N)</t>
  </si>
  <si>
    <t>AA03</t>
  </si>
  <si>
    <t>C0</t>
  </si>
  <si>
    <t>D0</t>
  </si>
  <si>
    <t>B1A</t>
  </si>
  <si>
    <t>B1B</t>
  </si>
  <si>
    <t>A2A</t>
  </si>
  <si>
    <t>B2A</t>
  </si>
  <si>
    <t>B2B</t>
  </si>
  <si>
    <t>A4A</t>
  </si>
  <si>
    <t>B4A</t>
  </si>
  <si>
    <t>B4B</t>
  </si>
  <si>
    <t>duration-based (type 1 equities)</t>
  </si>
  <si>
    <t>B8B</t>
  </si>
  <si>
    <t>duration-based (type 2 equities)</t>
  </si>
  <si>
    <t>B12B</t>
  </si>
  <si>
    <t>B14B</t>
  </si>
  <si>
    <t>A16A</t>
  </si>
  <si>
    <t>B16B</t>
  </si>
  <si>
    <t>B17B</t>
  </si>
  <si>
    <t>B18B</t>
  </si>
  <si>
    <t>A20A</t>
  </si>
  <si>
    <t>Counter-cyclical premium risk</t>
  </si>
  <si>
    <t>A21A</t>
  </si>
  <si>
    <t>B21B</t>
  </si>
  <si>
    <t xml:space="preserve">C1 = (A1 – B1) – (A1A- B1A) </t>
  </si>
  <si>
    <t xml:space="preserve">D2 = (A2 – B2) – (A2A- B2B) </t>
  </si>
  <si>
    <t>A4 = A5 + A6 + A7</t>
  </si>
  <si>
    <t>B4 = B5 + B6 + B7</t>
  </si>
  <si>
    <t xml:space="preserve">C4 = (A4 – B4) – (A4A- B4A) </t>
  </si>
  <si>
    <t xml:space="preserve">D4 = (A4 – B4) – (A4A- B4B) </t>
  </si>
  <si>
    <t>A8 = A9+ A10 + A11</t>
  </si>
  <si>
    <t>B8 = B9 + B10 + B11</t>
  </si>
  <si>
    <t xml:space="preserve">C8 = (A8 – B8) – (A8A- B8A) </t>
  </si>
  <si>
    <t>Tier 2</t>
  </si>
  <si>
    <t>Tier 3</t>
  </si>
  <si>
    <t>A1A</t>
  </si>
  <si>
    <t>C1A</t>
  </si>
  <si>
    <t>A12A</t>
  </si>
  <si>
    <t>B12A</t>
  </si>
  <si>
    <t>D15A</t>
  </si>
  <si>
    <t xml:space="preserve">B16A </t>
  </si>
  <si>
    <t>B17A</t>
  </si>
  <si>
    <t>B18A</t>
  </si>
  <si>
    <t>B19A</t>
  </si>
  <si>
    <t xml:space="preserve">B502 </t>
  </si>
  <si>
    <t>B503</t>
  </si>
  <si>
    <t>C503</t>
  </si>
  <si>
    <t>D503</t>
  </si>
  <si>
    <t>B603</t>
  </si>
  <si>
    <t>C603</t>
  </si>
  <si>
    <t>D603</t>
  </si>
  <si>
    <t>B604</t>
  </si>
  <si>
    <t>C604</t>
  </si>
  <si>
    <t>D604</t>
  </si>
  <si>
    <t>E604</t>
  </si>
  <si>
    <t>B605</t>
  </si>
  <si>
    <t>C605</t>
  </si>
  <si>
    <t>D605</t>
  </si>
  <si>
    <t>E605</t>
  </si>
  <si>
    <t>B21A</t>
  </si>
  <si>
    <t>SCR (solo)</t>
  </si>
  <si>
    <t>A52</t>
  </si>
  <si>
    <t>MCR (solo)</t>
  </si>
  <si>
    <t>A53</t>
  </si>
  <si>
    <t xml:space="preserve">A54 </t>
  </si>
  <si>
    <t xml:space="preserve">A55 </t>
  </si>
  <si>
    <t>A45A</t>
  </si>
  <si>
    <t>A45B</t>
  </si>
  <si>
    <t xml:space="preserve">A45D </t>
  </si>
  <si>
    <t>B45D</t>
  </si>
  <si>
    <t>C45D</t>
  </si>
  <si>
    <t>D45D</t>
  </si>
  <si>
    <t>E45D</t>
  </si>
  <si>
    <t>A45E</t>
  </si>
  <si>
    <t>B45E</t>
  </si>
  <si>
    <t>C45E</t>
  </si>
  <si>
    <t>D45E</t>
  </si>
  <si>
    <t>E45E</t>
  </si>
  <si>
    <t>B49</t>
  </si>
  <si>
    <t>C49</t>
  </si>
  <si>
    <t xml:space="preserve">A52A </t>
  </si>
  <si>
    <t xml:space="preserve">A53A </t>
  </si>
  <si>
    <t>A54A</t>
  </si>
  <si>
    <t>A53B</t>
  </si>
  <si>
    <t xml:space="preserve">B27 </t>
  </si>
  <si>
    <t>B16A</t>
  </si>
  <si>
    <t>B502</t>
  </si>
  <si>
    <t>A11B</t>
  </si>
  <si>
    <t>A11A</t>
  </si>
  <si>
    <t>Non-controlled participation requirements (groups only)</t>
  </si>
  <si>
    <t>A15C</t>
  </si>
  <si>
    <t>A15B</t>
  </si>
  <si>
    <t xml:space="preserve">Institutions for occupational retirement provision </t>
  </si>
  <si>
    <t>A15A</t>
  </si>
  <si>
    <t>Credit institution &amp; investment firms and financial institutions</t>
  </si>
  <si>
    <t>For groups only</t>
  </si>
  <si>
    <t xml:space="preserve">A14C </t>
  </si>
  <si>
    <t xml:space="preserve">A31 </t>
  </si>
  <si>
    <t>A07</t>
  </si>
  <si>
    <t>A05</t>
  </si>
  <si>
    <t>A04</t>
  </si>
  <si>
    <t>A03</t>
  </si>
  <si>
    <t>A02</t>
  </si>
  <si>
    <t>A01</t>
  </si>
  <si>
    <t>A001</t>
  </si>
  <si>
    <t>Article 112? (Y/N)</t>
  </si>
  <si>
    <t>Ring fenced fund? (Y/N or N/A)</t>
  </si>
  <si>
    <t>Undertaking as  a whole (Y/N)</t>
  </si>
  <si>
    <t xml:space="preserve">Capital requirement for business operated in accordance with Art. 4 of Directive 2003/41/EC (transitional) </t>
  </si>
  <si>
    <t>A013</t>
  </si>
  <si>
    <t>A12-P12</t>
  </si>
  <si>
    <t>Q5-Q13</t>
  </si>
  <si>
    <t>Q13=SUM(A13:P13)</t>
  </si>
  <si>
    <t>Q14-Q22</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</si>
  <si>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</si>
  <si>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</si>
  <si>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</si>
  <si>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</si>
  <si>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</si>
  <si>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</si>
  <si>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</si>
  <si>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</si>
  <si>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</si>
  <si>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</si>
  <si>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</si>
  <si>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</si>
  <si>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</si>
  <si>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</si>
  <si>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</si>
  <si>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</si>
  <si>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</si>
  <si>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</si>
  <si>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</si>
  <si>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</si>
  <si>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</si>
  <si>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</si>
  <si>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</si>
  <si>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</si>
  <si>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</si>
  <si>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</si>
  <si>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</si>
  <si>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</si>
  <si>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</si>
  <si>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</si>
  <si>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</si>
  <si>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</si>
  <si>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</si>
  <si>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</si>
  <si>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M5</t>
  </si>
  <si>
    <t>N5</t>
  </si>
  <si>
    <t>O5</t>
  </si>
  <si>
    <t>P5</t>
  </si>
  <si>
    <t>M14</t>
  </si>
  <si>
    <t>N14</t>
  </si>
  <si>
    <t>O14</t>
  </si>
  <si>
    <t>A1-P1</t>
  </si>
  <si>
    <t>A5-P5</t>
  </si>
  <si>
    <t>A13-P13</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</si>
  <si>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</si>
  <si>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</si>
  <si>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</si>
  <si>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</si>
  <si>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</si>
  <si>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</si>
  <si>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</si>
  <si>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</si>
  <si>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</si>
  <si>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</si>
  <si>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</si>
  <si>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</si>
  <si>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</si>
  <si>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</si>
  <si>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</si>
  <si>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</si>
  <si>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</si>
  <si>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A14-P14</t>
  </si>
  <si>
    <t>A21-P21</t>
  </si>
  <si>
    <t>A22-P22</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</si>
  <si>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</si>
  <si>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</si>
  <si>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</si>
  <si>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</si>
  <si>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</si>
  <si>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</si>
  <si>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</si>
  <si>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</si>
  <si>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</si>
  <si>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</si>
  <si>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</si>
  <si>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</si>
  <si>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</si>
  <si>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</si>
  <si>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</si>
  <si>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</si>
  <si>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A23-P23</t>
  </si>
  <si>
    <t>A24-P24</t>
  </si>
  <si>
    <t>A25-P25</t>
  </si>
  <si>
    <t>A26-P26</t>
  </si>
  <si>
    <t>A27-P27</t>
  </si>
  <si>
    <t>A28-P28</t>
  </si>
  <si>
    <t>Q28=SUM(A28:P28)</t>
  </si>
  <si>
    <t>B16</t>
  </si>
  <si>
    <t>C16</t>
  </si>
  <si>
    <t>N/A</t>
  </si>
  <si>
    <t>General Comment</t>
  </si>
  <si>
    <t>This is to be completed by all solo undertakings other than composite insurance undertakings which will complete MCR-B4B instead). It will be completed quarterly and also at the financial year end (so there will be 4 quarterly reports and one annual report).</t>
  </si>
  <si>
    <t>The calculation of MCR combines a linear formula with a floor of 25% and a cap of 45% of the SCR. The MCR is subject to an absolute floor, expressed in euro, depending on the nature of the undertaking (as defined in Article 129 (1) (d) of the Solvency II Directive.</t>
  </si>
  <si>
    <t xml:space="preserve">For the purpose of the calculation of the linear formula, premiums net of reinsurance are the premium written less the reinsurance premium, which correspond to these premiums. </t>
  </si>
  <si>
    <t>For the purpose of the calculation of the linear formula</t>
  </si>
  <si>
    <t>The technical provisions are to be without risk margin (i.e. the best estimate technical provision should be used).</t>
  </si>
  <si>
    <t>A24=A1+A18</t>
  </si>
  <si>
    <t>MCR</t>
  </si>
  <si>
    <t>G4</t>
  </si>
  <si>
    <t>G7</t>
  </si>
  <si>
    <t>D16</t>
  </si>
  <si>
    <t>E16</t>
  </si>
  <si>
    <t>F16</t>
  </si>
  <si>
    <t>G16</t>
  </si>
  <si>
    <t>This is to be completed by all solo undertakings that are composite insurance undertakings (non-composites will complete MCR-B4A instead). It will be completed quarterly and also at the financial year end (so there will be 4 quarterly reports and one annual report).</t>
  </si>
  <si>
    <t xml:space="preserve"> The calculation of MCR combines a linear formula with a floor of 25% and a cap of 45% of the SCR.</t>
  </si>
  <si>
    <t>The MCR is subject to an absolute floor, expressed in euro, depending on the nature of the undertaking (as defined in Article 129 (1) (d) of the Solvency II Directive.</t>
  </si>
  <si>
    <t>For the purpose of the calculation of the linear formula, the technical provisions are to be without risk margin (i.e. the best estimate technical provision should be used).</t>
  </si>
  <si>
    <t xml:space="preserve">B14=SUM(B10:B13)
</t>
  </si>
  <si>
    <t xml:space="preserve">C14=SUM(C10:C13)
</t>
  </si>
  <si>
    <t xml:space="preserve">E9=E1+E2+E4+E6+E7
</t>
  </si>
  <si>
    <t xml:space="preserve">E14=E10+E12+E13
</t>
  </si>
  <si>
    <t>F1=A1+B1+E1</t>
  </si>
  <si>
    <t xml:space="preserve">F2=A3+B2+B3+E2
</t>
  </si>
  <si>
    <t>F4=A5+B4+B5+E4</t>
  </si>
  <si>
    <t>F6=A6+B6+E6</t>
  </si>
  <si>
    <t>F7=A7+B7+E7</t>
  </si>
  <si>
    <t>F9=F1+F2+F4+F6+F7</t>
  </si>
  <si>
    <t>F10=A10+B10+B11+E10</t>
  </si>
  <si>
    <t>F12=A12+B12+E12</t>
  </si>
  <si>
    <t>F13=A13+B13+E13</t>
  </si>
  <si>
    <t xml:space="preserve">F14=F10+F12+F13
</t>
  </si>
  <si>
    <t>Assistance</t>
  </si>
  <si>
    <t>G1</t>
  </si>
  <si>
    <t>H1</t>
  </si>
  <si>
    <t>I1</t>
  </si>
  <si>
    <t>K1</t>
  </si>
  <si>
    <t>M1</t>
  </si>
  <si>
    <t>N1</t>
  </si>
  <si>
    <t>G2</t>
  </si>
  <si>
    <t>E3</t>
  </si>
  <si>
    <t>F3</t>
  </si>
  <si>
    <t>G3</t>
  </si>
  <si>
    <t>E5</t>
  </si>
  <si>
    <t>F5</t>
  </si>
  <si>
    <t>G5</t>
  </si>
  <si>
    <t>H5</t>
  </si>
  <si>
    <t>I5</t>
  </si>
  <si>
    <t>J5</t>
  </si>
  <si>
    <t>K5</t>
  </si>
  <si>
    <t>G6</t>
  </si>
  <si>
    <t>B8</t>
  </si>
  <si>
    <t>C8</t>
  </si>
  <si>
    <t>D8</t>
  </si>
  <si>
    <t>E8</t>
  </si>
  <si>
    <t>F8</t>
  </si>
  <si>
    <t>G8</t>
  </si>
  <si>
    <t>G9</t>
  </si>
  <si>
    <t>G10</t>
  </si>
  <si>
    <t>E11</t>
  </si>
  <si>
    <t>F11</t>
  </si>
  <si>
    <t>G11</t>
  </si>
  <si>
    <t>G12</t>
  </si>
  <si>
    <t>H12</t>
  </si>
  <si>
    <t>I12</t>
  </si>
  <si>
    <t>K12</t>
  </si>
  <si>
    <t>M12</t>
  </si>
  <si>
    <t>N12</t>
  </si>
  <si>
    <t>G13</t>
  </si>
  <si>
    <t>G14</t>
  </si>
  <si>
    <t>H14</t>
  </si>
  <si>
    <t>I14</t>
  </si>
  <si>
    <t>K14</t>
  </si>
  <si>
    <t>L14</t>
  </si>
  <si>
    <t>B15</t>
  </si>
  <si>
    <t>C15</t>
  </si>
  <si>
    <t>D15</t>
  </si>
  <si>
    <t>E15</t>
  </si>
  <si>
    <t>F15</t>
  </si>
  <si>
    <t>G15</t>
  </si>
  <si>
    <t>B17</t>
  </si>
  <si>
    <t>C17</t>
  </si>
  <si>
    <t>D17</t>
  </si>
  <si>
    <t>E17</t>
  </si>
  <si>
    <t>F17</t>
  </si>
  <si>
    <t>G17</t>
  </si>
  <si>
    <t>B18</t>
  </si>
  <si>
    <t>C18</t>
  </si>
  <si>
    <t>D18</t>
  </si>
  <si>
    <t>B19</t>
  </si>
  <si>
    <t>C19</t>
  </si>
  <si>
    <t>D19</t>
  </si>
  <si>
    <t>F19</t>
  </si>
  <si>
    <t>B20</t>
  </si>
  <si>
    <t>C20</t>
  </si>
  <si>
    <t>D20</t>
  </si>
  <si>
    <t>F20</t>
  </si>
  <si>
    <t>B21</t>
  </si>
  <si>
    <t>C21</t>
  </si>
  <si>
    <t>D21</t>
  </si>
  <si>
    <t>E21</t>
  </si>
  <si>
    <t>F21</t>
  </si>
  <si>
    <t>G21</t>
  </si>
  <si>
    <t>H21</t>
  </si>
  <si>
    <t>I21</t>
  </si>
  <si>
    <t>J21</t>
  </si>
  <si>
    <t>K21</t>
  </si>
  <si>
    <t>L21</t>
  </si>
  <si>
    <t>M21</t>
  </si>
  <si>
    <t>N21</t>
  </si>
  <si>
    <t>O21</t>
  </si>
  <si>
    <t>P21</t>
  </si>
  <si>
    <t>B22</t>
  </si>
  <si>
    <t>C22</t>
  </si>
  <si>
    <t>D22</t>
  </si>
  <si>
    <t>F22</t>
  </si>
  <si>
    <t>B23</t>
  </si>
  <si>
    <t>C23</t>
  </si>
  <si>
    <t>D23</t>
  </si>
  <si>
    <t>E23</t>
  </si>
  <si>
    <t>G23</t>
  </si>
  <si>
    <t>Q23</t>
  </si>
  <si>
    <t>B24</t>
  </si>
  <si>
    <t>Q24</t>
  </si>
  <si>
    <t>B25</t>
  </si>
  <si>
    <t>C25</t>
  </si>
  <si>
    <t>D25</t>
  </si>
  <si>
    <t>E25</t>
  </si>
  <si>
    <t>F25</t>
  </si>
  <si>
    <t>G25</t>
  </si>
  <si>
    <t>H25</t>
  </si>
  <si>
    <t>I25</t>
  </si>
  <si>
    <t>J25</t>
  </si>
  <si>
    <t>K25</t>
  </si>
  <si>
    <t>M25</t>
  </si>
  <si>
    <t>N25</t>
  </si>
  <si>
    <t>O25</t>
  </si>
  <si>
    <t>P25</t>
  </si>
  <si>
    <t>Q25</t>
  </si>
  <si>
    <t>B26</t>
  </si>
  <si>
    <t>Q26</t>
  </si>
  <si>
    <t>B27</t>
  </si>
  <si>
    <t>Q27</t>
  </si>
  <si>
    <t>B28</t>
  </si>
  <si>
    <t>Q28</t>
  </si>
  <si>
    <t>B30</t>
  </si>
  <si>
    <t>B31</t>
  </si>
  <si>
    <t>B32</t>
  </si>
  <si>
    <t>C32</t>
  </si>
  <si>
    <t>B33</t>
  </si>
  <si>
    <t>C33</t>
  </si>
  <si>
    <t>B34</t>
  </si>
  <si>
    <t>C34</t>
  </si>
  <si>
    <t>B35</t>
  </si>
  <si>
    <t>C35</t>
  </si>
  <si>
    <t>D35</t>
  </si>
  <si>
    <t>B36</t>
  </si>
  <si>
    <t>C36</t>
  </si>
  <si>
    <t>D36</t>
  </si>
  <si>
    <t>B37</t>
  </si>
  <si>
    <t>C37</t>
  </si>
  <si>
    <t>B38</t>
  </si>
  <si>
    <t>C38</t>
  </si>
  <si>
    <t>D38</t>
  </si>
  <si>
    <t>C39</t>
  </si>
  <si>
    <t>C40</t>
  </si>
  <si>
    <t>D40</t>
  </si>
  <si>
    <t>C41</t>
  </si>
  <si>
    <t>D41</t>
  </si>
  <si>
    <t>C42</t>
  </si>
  <si>
    <t>D42</t>
  </si>
  <si>
    <t>A45</t>
  </si>
  <si>
    <t>Q1=SUM(A1:P1)</t>
  </si>
  <si>
    <t>A1</t>
  </si>
  <si>
    <t>A2</t>
  </si>
  <si>
    <t>A3</t>
  </si>
  <si>
    <t>A4</t>
  </si>
  <si>
    <t>A5</t>
  </si>
  <si>
    <t>A6</t>
  </si>
  <si>
    <t>A7</t>
  </si>
  <si>
    <t>A8</t>
  </si>
  <si>
    <t>A9</t>
  </si>
  <si>
    <t>A10</t>
  </si>
  <si>
    <t>ITEM</t>
  </si>
  <si>
    <t>INSTRUCTIONS</t>
  </si>
  <si>
    <t>D1</t>
  </si>
  <si>
    <t>Fund number</t>
  </si>
  <si>
    <t>A11</t>
  </si>
  <si>
    <t>A12</t>
  </si>
  <si>
    <t>A13</t>
  </si>
  <si>
    <t>A15</t>
  </si>
  <si>
    <t>A16</t>
  </si>
  <si>
    <t>A17</t>
  </si>
  <si>
    <t>A18</t>
  </si>
  <si>
    <t>A20</t>
  </si>
  <si>
    <t>A22</t>
  </si>
  <si>
    <t>A23</t>
  </si>
  <si>
    <t>A24</t>
  </si>
  <si>
    <t>A25</t>
  </si>
  <si>
    <t>A26</t>
  </si>
  <si>
    <t>A28</t>
  </si>
  <si>
    <t>A30</t>
  </si>
  <si>
    <t xml:space="preserve"> </t>
  </si>
  <si>
    <t>A14</t>
  </si>
  <si>
    <t>A19</t>
  </si>
  <si>
    <t>A21</t>
  </si>
  <si>
    <t>A31</t>
  </si>
  <si>
    <t>A32</t>
  </si>
  <si>
    <t>A27</t>
  </si>
  <si>
    <t>A29</t>
  </si>
  <si>
    <t>C1</t>
  </si>
  <si>
    <t>A0</t>
  </si>
  <si>
    <t>AS1</t>
  </si>
  <si>
    <t>AS24</t>
  </si>
  <si>
    <t>A25B</t>
  </si>
  <si>
    <t>Participations</t>
  </si>
  <si>
    <t>A7B</t>
  </si>
  <si>
    <t>A7A</t>
  </si>
  <si>
    <t>A8E</t>
  </si>
  <si>
    <t>A8A</t>
  </si>
  <si>
    <t>A8C</t>
  </si>
  <si>
    <t>A8D</t>
  </si>
  <si>
    <t>A10A</t>
  </si>
  <si>
    <t>A10B</t>
  </si>
  <si>
    <t>A14B</t>
  </si>
  <si>
    <t>A14C</t>
  </si>
  <si>
    <t>A14A</t>
  </si>
  <si>
    <t>A17A</t>
  </si>
  <si>
    <t>A19B</t>
  </si>
  <si>
    <t>A18A</t>
  </si>
  <si>
    <t>A19A</t>
  </si>
  <si>
    <t>A28A</t>
  </si>
  <si>
    <t>A28B</t>
  </si>
  <si>
    <t>LS0</t>
  </si>
  <si>
    <t>L1</t>
  </si>
  <si>
    <t>L1A</t>
  </si>
  <si>
    <t>L2</t>
  </si>
  <si>
    <t>L3</t>
  </si>
  <si>
    <t>L4</t>
  </si>
  <si>
    <t>L4A</t>
  </si>
  <si>
    <t>L5</t>
  </si>
  <si>
    <t>L6</t>
  </si>
  <si>
    <t>LS6F</t>
  </si>
  <si>
    <t>L6B</t>
  </si>
  <si>
    <t>L6C</t>
  </si>
  <si>
    <t>L6D</t>
  </si>
  <si>
    <t>L6E</t>
  </si>
  <si>
    <t>L7</t>
  </si>
  <si>
    <t>L7A</t>
  </si>
  <si>
    <t>L8</t>
  </si>
  <si>
    <t>L9</t>
  </si>
  <si>
    <t>L10</t>
  </si>
  <si>
    <t>L10A</t>
  </si>
  <si>
    <t>L11</t>
  </si>
  <si>
    <t>L12</t>
  </si>
  <si>
    <t>LS14</t>
  </si>
  <si>
    <t>L23</t>
  </si>
  <si>
    <t>L18</t>
  </si>
  <si>
    <t>L22</t>
  </si>
  <si>
    <t>L13</t>
  </si>
  <si>
    <t>L17</t>
  </si>
  <si>
    <t>L16</t>
  </si>
  <si>
    <t>L19</t>
  </si>
  <si>
    <t>L20</t>
  </si>
  <si>
    <t>L15A</t>
  </si>
  <si>
    <t>L15B</t>
  </si>
  <si>
    <t>L15C</t>
  </si>
  <si>
    <t>L15E</t>
  </si>
  <si>
    <t>L15D</t>
  </si>
  <si>
    <t>L26</t>
  </si>
  <si>
    <t>L25</t>
  </si>
  <si>
    <t>L25A</t>
  </si>
  <si>
    <t>L27</t>
  </si>
  <si>
    <t>LS0=L1+L4</t>
  </si>
  <si>
    <t>LS6F=L6B+L7</t>
  </si>
  <si>
    <t>L15E=L15D+L26</t>
  </si>
  <si>
    <t>Total</t>
  </si>
  <si>
    <t>B1</t>
  </si>
  <si>
    <t>A5A</t>
  </si>
  <si>
    <t>F1</t>
  </si>
  <si>
    <t>A7C</t>
  </si>
  <si>
    <t>B2</t>
  </si>
  <si>
    <t>B3</t>
  </si>
  <si>
    <t>B4</t>
  </si>
  <si>
    <t>B5</t>
  </si>
  <si>
    <t>B6</t>
  </si>
  <si>
    <t>B7</t>
  </si>
  <si>
    <t>B9</t>
  </si>
  <si>
    <t>B10</t>
  </si>
  <si>
    <t>B11</t>
  </si>
  <si>
    <t>B12</t>
  </si>
  <si>
    <t>B13</t>
  </si>
  <si>
    <t>B14</t>
  </si>
  <si>
    <t>CA1</t>
  </si>
  <si>
    <t>CA2</t>
  </si>
  <si>
    <t>CA3</t>
  </si>
  <si>
    <t>CA4</t>
  </si>
  <si>
    <t>CA5</t>
  </si>
  <si>
    <t>CA6</t>
  </si>
  <si>
    <t>CA7</t>
  </si>
  <si>
    <t>CA9</t>
  </si>
  <si>
    <t>CA10</t>
  </si>
  <si>
    <t>CA11</t>
  </si>
  <si>
    <t>CA12</t>
  </si>
  <si>
    <t>CA13</t>
  </si>
  <si>
    <t>CA14</t>
  </si>
  <si>
    <t>CB1</t>
  </si>
  <si>
    <t>CB2</t>
  </si>
  <si>
    <t>CB3</t>
  </si>
  <si>
    <t>CB4</t>
  </si>
  <si>
    <t>CB5</t>
  </si>
  <si>
    <t>CB6</t>
  </si>
  <si>
    <t>CB7</t>
  </si>
  <si>
    <t>CB9</t>
  </si>
  <si>
    <t>CB10</t>
  </si>
  <si>
    <t>CB11</t>
  </si>
  <si>
    <t>CB12</t>
  </si>
  <si>
    <t>CB13</t>
  </si>
  <si>
    <t>CB14</t>
  </si>
  <si>
    <t>CC1</t>
  </si>
  <si>
    <t>CC2</t>
  </si>
  <si>
    <t>CC3</t>
  </si>
  <si>
    <t>CC4</t>
  </si>
  <si>
    <t>CC5</t>
  </si>
  <si>
    <t>CC6</t>
  </si>
  <si>
    <t>CC7</t>
  </si>
  <si>
    <t>CC9</t>
  </si>
  <si>
    <t>CC10</t>
  </si>
  <si>
    <t>CC11</t>
  </si>
  <si>
    <t>CC12</t>
  </si>
  <si>
    <t>CC13</t>
  </si>
  <si>
    <t>CC14</t>
  </si>
  <si>
    <t>C2</t>
  </si>
  <si>
    <t>C3</t>
  </si>
  <si>
    <t>C4</t>
  </si>
  <si>
    <t>C5</t>
  </si>
  <si>
    <t>C6</t>
  </si>
  <si>
    <t>C7</t>
  </si>
  <si>
    <t>C9</t>
  </si>
  <si>
    <t>C10</t>
  </si>
  <si>
    <t>C11</t>
  </si>
  <si>
    <t>C12</t>
  </si>
  <si>
    <t>C13</t>
  </si>
  <si>
    <t>C14</t>
  </si>
  <si>
    <t>D2</t>
  </si>
  <si>
    <t>D3</t>
  </si>
  <si>
    <t>D4</t>
  </si>
  <si>
    <t>D5</t>
  </si>
  <si>
    <t>D6</t>
  </si>
  <si>
    <t>D7</t>
  </si>
  <si>
    <t>D9</t>
  </si>
  <si>
    <t>D10</t>
  </si>
  <si>
    <t>D11</t>
  </si>
  <si>
    <t>D12</t>
  </si>
  <si>
    <t>D13</t>
  </si>
  <si>
    <t>D14</t>
  </si>
  <si>
    <t>E1</t>
  </si>
  <si>
    <t>E2</t>
  </si>
  <si>
    <t>E4</t>
  </si>
  <si>
    <t>E6</t>
  </si>
  <si>
    <t>E7</t>
  </si>
  <si>
    <t>E9</t>
  </si>
  <si>
    <t>E10</t>
  </si>
  <si>
    <t>E12</t>
  </si>
  <si>
    <t>E13</t>
  </si>
  <si>
    <t>E14</t>
  </si>
  <si>
    <t>F2</t>
  </si>
  <si>
    <t>F4</t>
  </si>
  <si>
    <t>F6</t>
  </si>
  <si>
    <t>F7</t>
  </si>
  <si>
    <t>F9</t>
  </si>
  <si>
    <t>F10</t>
  </si>
  <si>
    <t>F12</t>
  </si>
  <si>
    <t>F13</t>
  </si>
  <si>
    <t>F14</t>
  </si>
  <si>
    <t>FB1</t>
  </si>
  <si>
    <t>IA1</t>
  </si>
  <si>
    <t>J1</t>
  </si>
  <si>
    <t>J12</t>
  </si>
  <si>
    <t>J14</t>
  </si>
  <si>
    <t>JA1</t>
  </si>
  <si>
    <t>JA2</t>
  </si>
  <si>
    <t>BA1</t>
  </si>
  <si>
    <t>BA2</t>
  </si>
  <si>
    <t>BA4</t>
  </si>
  <si>
    <t>BA6</t>
  </si>
  <si>
    <t>BA7</t>
  </si>
  <si>
    <t>BA10</t>
  </si>
  <si>
    <t>BA12</t>
  </si>
  <si>
    <t>BA13</t>
  </si>
  <si>
    <t>BB1</t>
  </si>
  <si>
    <t>BC1</t>
  </si>
  <si>
    <t>BC2</t>
  </si>
  <si>
    <t>BC4</t>
  </si>
  <si>
    <t>BC6</t>
  </si>
  <si>
    <t>BC7</t>
  </si>
  <si>
    <t>BC9</t>
  </si>
  <si>
    <t>BC10</t>
  </si>
  <si>
    <t>BC12</t>
  </si>
  <si>
    <t>BC13</t>
  </si>
  <si>
    <t>BC14</t>
  </si>
  <si>
    <t>BF1</t>
  </si>
  <si>
    <t>BF2</t>
  </si>
  <si>
    <t>BF4</t>
  </si>
  <si>
    <t>BF6</t>
  </si>
  <si>
    <t>BF7</t>
  </si>
  <si>
    <t>BF9</t>
  </si>
  <si>
    <t>BF10</t>
  </si>
  <si>
    <t>BF12</t>
  </si>
  <si>
    <t>BF13</t>
  </si>
  <si>
    <t>BF14</t>
  </si>
  <si>
    <t>O1</t>
  </si>
  <si>
    <t>O12</t>
  </si>
  <si>
    <t>P1</t>
  </si>
  <si>
    <t>P12</t>
  </si>
  <si>
    <t>P14</t>
  </si>
  <si>
    <t>Q1</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</si>
  <si>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</si>
  <si>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</si>
  <si>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</si>
  <si>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</si>
  <si>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</si>
  <si>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</si>
  <si>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</si>
  <si>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</si>
  <si>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</si>
  <si>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</si>
  <si>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</si>
  <si>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</si>
  <si>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</si>
  <si>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</si>
  <si>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</si>
  <si>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</si>
  <si>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</si>
  <si>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</si>
  <si>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</si>
  <si>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</si>
  <si>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</si>
  <si>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</si>
  <si>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</si>
  <si>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</si>
  <si>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</si>
  <si>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</si>
  <si>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</si>
  <si>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</si>
  <si>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</si>
  <si>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</si>
  <si>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</si>
  <si>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</si>
  <si>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</si>
  <si>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</si>
  <si>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</si>
  <si>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</si>
  <si>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</si>
  <si>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</si>
  <si>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</si>
  <si>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</si>
  <si>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</si>
  <si>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</si>
  <si>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</si>
  <si>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</si>
  <si>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</si>
  <si>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</si>
  <si>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</si>
  <si>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</si>
  <si>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</si>
  <si>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</si>
  <si>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</si>
  <si>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</si>
  <si>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</si>
  <si>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</si>
  <si>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</si>
  <si>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</si>
  <si>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</si>
  <si>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</si>
  <si>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</si>
  <si>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</si>
  <si>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</si>
  <si>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</si>
  <si>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</si>
  <si>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</si>
  <si>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</si>
  <si>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</si>
  <si>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</si>
  <si>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</si>
  <si>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</si>
  <si>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</si>
  <si>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</si>
  <si>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</si>
  <si>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</si>
  <si>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</si>
  <si>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</si>
  <si>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</si>
  <si>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</si>
  <si>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</si>
  <si>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</si>
  <si>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</si>
  <si>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</si>
  <si>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</si>
  <si>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</si>
  <si>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</si>
  <si>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</si>
  <si>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</si>
  <si>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</si>
  <si>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</si>
  <si>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</si>
  <si>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</si>
  <si>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</si>
  <si>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</si>
  <si>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</si>
  <si>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</si>
  <si>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</si>
  <si>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</si>
  <si>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</si>
  <si>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</si>
  <si>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</si>
  <si>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</si>
  <si>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</si>
  <si>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</si>
  <si>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</si>
  <si>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</si>
  <si>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</si>
  <si>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</si>
  <si>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</si>
  <si>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</si>
  <si>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</si>
  <si>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</si>
  <si>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</si>
  <si>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</si>
  <si>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</si>
  <si>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</si>
  <si>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</si>
  <si>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</si>
  <si>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</si>
  <si>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</si>
  <si>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</si>
  <si>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</si>
  <si>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</si>
  <si>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</si>
  <si>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</si>
  <si>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</si>
  <si>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</si>
  <si>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</si>
  <si>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</si>
  <si>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</si>
  <si>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</si>
  <si>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</si>
  <si>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</si>
  <si>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</si>
  <si>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</si>
  <si>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</si>
  <si>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</si>
  <si>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</si>
  <si>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</si>
  <si>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</si>
  <si>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</si>
  <si>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</si>
  <si>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</si>
  <si>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</si>
  <si>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</si>
  <si>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</si>
  <si>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</si>
  <si>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</si>
  <si>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</si>
  <si>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</si>
  <si>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</si>
  <si>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</si>
  <si>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</si>
  <si>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</si>
  <si>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</si>
  <si>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</si>
  <si>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ELEMENT</t>
  </si>
  <si>
    <t>Commentaire général</t>
  </si>
  <si>
    <t>ACTIFS</t>
  </si>
  <si>
    <t>Excédent net provenant des régimes de retraite, si applicable.</t>
  </si>
  <si>
    <t>Actions cotées</t>
  </si>
  <si>
    <t>Actions non cotées</t>
  </si>
  <si>
    <t>Titres structurés</t>
  </si>
  <si>
    <t xml:space="preserve">Placements en représentation de contrats en UC ou indexés </t>
  </si>
  <si>
    <t>Actifs détenus en contrepartie de contrats d'assurance où le risque est porté par l'assuré (unités de compte).</t>
  </si>
  <si>
    <t>Avances sur police</t>
  </si>
  <si>
    <t>Prêts accordés aux assurés et garantis par les contrats.</t>
  </si>
  <si>
    <t>Exclusion des PT santé non assimilées à la vie</t>
  </si>
  <si>
    <t>Santé similaire à la non-vie</t>
  </si>
  <si>
    <t>Exclusion des PT santé assimilées à la vie et des PT en unités de compte ou indexés</t>
  </si>
  <si>
    <t>Unités de compte ou indexés</t>
  </si>
  <si>
    <t>Autres provisions techniques applicables dans les comptes sociaux</t>
  </si>
  <si>
    <t>Par exemple correspond aux provisions pour litiges ou produits constatés d'avance.</t>
  </si>
  <si>
    <t>Dettes financières autres que celles envers les établissements de crédit</t>
  </si>
  <si>
    <t>Montants dus aux réassureurs (comptes courants) autres que les dépôts et qui sont liés à l'activité de réassurance, mais qui ne sont pas inclus dans les provisions techniques cédées.</t>
  </si>
  <si>
    <t>Ce poste prend en compte tous les autres éléments de passif non inclus dans  les autres postes du passif du bilan.</t>
  </si>
  <si>
    <t>Total passif</t>
  </si>
  <si>
    <t>Numéro de fond</t>
  </si>
  <si>
    <t xml:space="preserve">Non applicable à l’exercice 2013
Uniquement pour le reporting par fond cantonné. Identification du fond cantonné. Le numéro du fond doit correspondre à celui indiqué dans la cellule A3 des états sur les placements, le SCR, les fonds propres et les provisions techniques. 
</t>
  </si>
  <si>
    <t xml:space="preserve">Un écart d'acquisition est enregistré dans les comptes sociaux lorsque qu'une société est achetée à un prix supérieur à sa valeur économique.
Valeur nulle retenue sous Solvabilité II.
</t>
  </si>
  <si>
    <t xml:space="preserve">Immobilisations corporelles pour usage propre </t>
  </si>
  <si>
    <t>Somme des actions. Pour la valorisation dans les comptes sociaux, indiquer uniquement la somme lorsque le détail des sous-catégories n’est pas disponible.
A7B=A7+A7A</t>
  </si>
  <si>
    <t>Somme des obligations. Pour la valorisation dans les comptes sociaux, indiquer uniquement la somme lorsque le détail des sous-catégories n’est pas disponible.
A8E=A8+A8A+A8C+A8D</t>
  </si>
  <si>
    <t>Obligations émises par des autorités publiques, ou des administrations centrales, des institutions publiques supranationales, ou des administrations régionales ou municipales.
Correspond à la catégorie CIC n°1</t>
  </si>
  <si>
    <t xml:space="preserve">Obligations émises par des entreprises
Correspond à la catégorie CIC n°2
</t>
  </si>
  <si>
    <t xml:space="preserve">Organismes dont le seul objectif est le placement collectif en valeurs mobilières et / ou dans d'autres actifs financiers.
Correspond à la catégorie CIC n°4.
</t>
  </si>
  <si>
    <t xml:space="preserve">Dépôts autres que les dépôts transférables : cela veut dire qu'ils ne peuvent pas être utilisés à tout moment pour effectuer des paiements et qu'ils ne sont pas échangeables contre des liquidités ou qu'ils ne peuvent être transférés sans restriction ou pénalité significative.
Correspond aux catégories CIC 73, 74, 79
</t>
  </si>
  <si>
    <t>Prêts et prêts hypothécaires</t>
  </si>
  <si>
    <t>Prêts et prêts hypothécaires aux particuliers</t>
  </si>
  <si>
    <t xml:space="preserve">Actifs financiers correspondant au prêt de fonds à des emprunteurs, en contrepartie d'une garantie (collatéral) ou non, y compris dans le cadre de pools de trésorerie.
Correspond à la catégorie CIC n°8.
A14=A14A+A14B+A14C
</t>
  </si>
  <si>
    <t>Actifs financiers correspondant au prêt de fonds à des particuliers, en contrepartie d'une garantie (collatéral) ou non, y compris dans le cadre de pools de trésorerie.</t>
  </si>
  <si>
    <t>Actifs financiers correspondant au prêt de fonds à des emprunteurs autres que des particuliers, en contrepartie d'une garantie (collatéral) ou non, y compris dans le cadre de pools de trésorerie.</t>
  </si>
  <si>
    <t xml:space="preserve">Part des réassureurs dans les provisions techniques (PT) telle que définie pour les états TP
A16=A17A+A19B+A19A
</t>
  </si>
  <si>
    <t>Non-vie et santé similaire à la non-vie</t>
  </si>
  <si>
    <t xml:space="preserve">PT santé similaires à la non-vie
</t>
  </si>
  <si>
    <t xml:space="preserve">Dépôts auprès des cédantes
Correspond à la catégorie CIC n°75
</t>
  </si>
  <si>
    <t xml:space="preserve">Montants dus par les assurés, les autres assureurs, et autres débiteurs liés à l'activité d'assurance, mais qui ne sont pas inclus dans les flux de trésorerie des provisions techniques.
Comprend également les montants en souffrance, dus par les assurés et les intermédiaires d'assurance (par exemple, primes dues mais non encore payés)
</t>
  </si>
  <si>
    <t xml:space="preserve">Y compris les montants dus par les employés ou autres débiteurs (non liés à l'assurance), 
Y compris les montants à recevoir de la part d'entités publiques
</t>
  </si>
  <si>
    <t>Ce poste prend en compte tous les autres éléments d'actif non inclus dans les autres postes de l'actif du bilan.</t>
  </si>
  <si>
    <t>A30=A2+A26+A25B+A3+A4+A12+A14+A16+A13+A20+A21+A23+A28A+A28B+A27+A29</t>
  </si>
  <si>
    <t>PASSIF</t>
  </si>
  <si>
    <t>Provisions techniques non-vie</t>
  </si>
  <si>
    <t xml:space="preserve">L1=L1A+L2+L3
</t>
  </si>
  <si>
    <t>Provisions techniques non-vie calculées comme un tout</t>
  </si>
  <si>
    <t>Provisions techniques non-vie : meilleure estimation</t>
  </si>
  <si>
    <t>Provisions techniques non-vie : marge de risque</t>
  </si>
  <si>
    <t xml:space="preserve">L4=L4A+L5+L6
</t>
  </si>
  <si>
    <t>Provisions techniques santé (similaire à la non-vie) : meilleure estimation</t>
  </si>
  <si>
    <t>Provisions techniques santé (similaire à la non-vie) calculées comme un tout</t>
  </si>
  <si>
    <t>Provisions techniques vie (hors UC ou indexés)</t>
  </si>
  <si>
    <t>Provisions techniques santé (similaire à la vie) calculées comme un tout</t>
  </si>
  <si>
    <t>Provisions techniques santé (similaire à la vie) : meilleure estimation</t>
  </si>
  <si>
    <t>Provisions techniques santé (similaire à la vie) : marge de risque</t>
  </si>
  <si>
    <t>L6B=L6C+L6D+L6E</t>
  </si>
  <si>
    <t>L7=L7A+L8+L9</t>
  </si>
  <si>
    <t>Provisions techniques vie (hors santé, UC ou indexés) calculées comme un tout</t>
  </si>
  <si>
    <t>Provisions techniques vie (hors santé, UC ou indexés) : meilleure estimation</t>
  </si>
  <si>
    <t>Provisions techniques vie (hors santé, UC ou indexés) : marge de risque</t>
  </si>
  <si>
    <t>L10=L10A+L11+L12</t>
  </si>
  <si>
    <t>Provisions techniques UC ou indéxés</t>
  </si>
  <si>
    <t>Provisions techniques UC ou indéxés calculées comme un tout</t>
  </si>
  <si>
    <t>Provisions techniques UC ou indéxés : meilleure estimation</t>
  </si>
  <si>
    <t>Provisions techniques UC ou indéxés : marge de risque</t>
  </si>
  <si>
    <t>Provisions autres que les provisions mathématiques</t>
  </si>
  <si>
    <t>Provisions pour retraite et autres avantages</t>
  </si>
  <si>
    <t>Dettes envers les établissements de crédit</t>
  </si>
  <si>
    <t>Autres dettes non mentionnées dans les postes ci-dessus</t>
  </si>
  <si>
    <t xml:space="preserve">Dettes envers les établissements de crédit, tels que les banques. 
Sont exclues les obligations détenues par les établissements de crédit, car il n'est pas possible pour l'entreprise d'identifier tous les porteurs des obligations émises.
Sont également exclues les dettes subordonnées.
</t>
  </si>
  <si>
    <t xml:space="preserve">Peut concerner les obligations émises par l'entreprise (qu'elles soient détenues par les établissements de crédit ou non) et  les prêts dus à des entités autres que les établissements de crédit (compagnie d'assurance sœur, maison mère, etc.).
Comprend les obligations structurées émises par l’entreprise (et non par un SPV).
Sont exclues les dettes subordonnées.
</t>
  </si>
  <si>
    <t xml:space="preserve">Montants dus aux assurés, autres assureurs et entreprises en lien avec l'activité d'assurance, mais qui ne sont pas des provisions techniques.
Ceci comprend les montants dus aux intermédiaires de (ré)assurance (par exemple les commissions dues aux intermédiaires mais non encore payées par l'entreprise).
Sont exclus les prêts dus à d'autres compagnies d'assurance, si elles ne sont pas liées à l'activité d'assurance et dont l'objectif est uniquement du financement (sont inclus dans les dettes financières).
</t>
  </si>
  <si>
    <t xml:space="preserve">Prend en compte les montants dus aux salariés, fournisseurs etc…non liés à l'activité d'assurance.
Périmètre similaire aux créances (autres que d'assurance) à l'actif du bilan.
Comprend les créances vis-à-vis de l'état et assimilé (Sécurité Sociale notamment).
</t>
  </si>
  <si>
    <t xml:space="preserve">Les dettes subordonnées sont des dettes qui se classent un rang après les autres dettes lorsque la société est en liquidation.
Seules les dettes subordonnées qui ne sont pas classées dans les fonds propres de base sont présentées dans cette ligne.
</t>
  </si>
  <si>
    <t xml:space="preserve">Dettes subordonnées figurant dans les fonds propres de base.
Doit correspondre à la cellule A13 de l'état OF-B1.
</t>
  </si>
  <si>
    <t>L25A=L1+L4+L6B+L7+L10+L23+L18+L22+L13+L17+L16+L19+L20+L15A+L15B+L15C+L15D+L26+L25</t>
  </si>
  <si>
    <t>Formule
Pour les comptes sociaux – montant des autres éléments qui équilibrent l'actif et le passif.
L27=A30-L25A</t>
  </si>
  <si>
    <t>REF.</t>
  </si>
  <si>
    <t>Les éléments du bilan sont valorisés selon les principes de Solvabilité II</t>
  </si>
  <si>
    <t xml:space="preserve">Pour les comptes sociaux, le détail par sous-catégorie est possible mais pas obligatoire.                                                                                                                                     A17A=A17+A18                                                                                                                                                                                                                                                                                                                                                               </t>
  </si>
  <si>
    <t>Pour les comptes sociaux, le détail par sous-catégorie est possible mais pas obligatoire.                                                                                                                             A19B=A18A+A19</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</si>
  <si>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</si>
  <si>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</si>
  <si>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</si>
  <si>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</si>
  <si>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</si>
  <si>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</si>
  <si>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</si>
  <si>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</si>
  <si>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</si>
  <si>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</si>
  <si>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</si>
  <si>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</si>
  <si>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</si>
  <si>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</si>
  <si>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</si>
  <si>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</si>
  <si>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</si>
  <si>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</si>
  <si>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</si>
  <si>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</si>
  <si>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</si>
  <si>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</si>
  <si>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</si>
  <si>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</si>
  <si>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</si>
  <si>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</si>
  <si>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</si>
  <si>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</si>
  <si>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</si>
  <si>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</si>
  <si>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</si>
  <si>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</si>
  <si>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</si>
  <si>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Expositions de type 1 - Capital de solvabilité requis brut (hors capacité d'absorbtion des pertes des provisions techniques)</t>
  </si>
  <si>
    <t>Charge brute de capital (hors capacité d'absorbtion des pertes des provisions techniques) pour le risque de contrepartie résultant de toutes les expositions de type 1 telles que définies pour les besoins de Solvabilité II.</t>
  </si>
  <si>
    <t>Charge brute de capital (hors capacité d'absorbtion des pertes des provisions techniques) pour le risque de contrepartie résultant de toutes les expositions de type 2 telles que définies pour les besoins de Solvabilité II.</t>
  </si>
  <si>
    <t>Expositions de type 2 - Capital de solvabilité requis brut (hors capacité d'absorbtion des pertes par les provisions techniques)</t>
  </si>
  <si>
    <t>Expositions de type 2 - Créances des intermédaires dues dans plus de 3 mois - Perte en cas de défaut</t>
  </si>
  <si>
    <t>Expositions de type 2 - Toutes les expositions de type 2 autres que les créances des intermédaires dues dans plus de 3 mois - Perte en cas de défaut</t>
  </si>
  <si>
    <t>Diversification au sein du module risque de contrepartie - capital de solvabilité requis brut</t>
  </si>
  <si>
    <t>Capital de solvabilité requis net (capacité d'absorbtion des pertes des provisions techniques inclues) pour le risque de contrepartie</t>
  </si>
  <si>
    <t>Capital de solvabilité requis brut (hors capacité d'absorbtion des pertes des provisions techniques) pour le risque de contrepartie</t>
  </si>
  <si>
    <t xml:space="preserve">Capital de solvabilité requis net (capacité d'abosorbtion des pertes des provisions techniques incluses) pour le risque de contrepartie. Sans préjuger de la structure finale des états prudentiels concernant le SCR, la valeur de ce poste devrait correspondre à celle renseignée dans le poste A2 de l'état SCR-B2A. 
</t>
  </si>
  <si>
    <t xml:space="preserve">Montant brut de l'effet de diversification autorisé dans l'aggrégation des montants de capital de solvabilité requis pour risque de contrepartie des expositions de types 1 et 2.
C3= C4 - (C0+C1) </t>
  </si>
  <si>
    <t xml:space="preserve">Capital de solvabilité requis brut (hors capacité d'abosorbtion des pertes des provisions techniques) pour le risque de contrepartie. Sans préjuger de la structure finale des états prudentiels concernant le SCR, la valeur de ce poste devrait correspondre à celle renseignée dans le poste B2 de l'état SCR-B2A. 
</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</si>
  <si>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</si>
  <si>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</si>
  <si>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</si>
  <si>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</si>
  <si>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</si>
  <si>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</si>
  <si>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</si>
  <si>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</si>
  <si>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</si>
  <si>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</si>
  <si>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</si>
  <si>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</si>
  <si>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</si>
  <si>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</si>
  <si>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</si>
  <si>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</si>
  <si>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</si>
  <si>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</si>
  <si>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</si>
  <si>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</si>
  <si>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</si>
  <si>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</si>
  <si>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</si>
  <si>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</si>
  <si>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</si>
  <si>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</si>
  <si>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</si>
  <si>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</si>
  <si>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</si>
  <si>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</si>
  <si>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</si>
  <si>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</si>
  <si>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</si>
  <si>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</si>
  <si>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</si>
  <si>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</si>
  <si>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</si>
  <si>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</si>
  <si>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</si>
  <si>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</si>
  <si>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</si>
  <si>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</si>
  <si>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</si>
  <si>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</si>
  <si>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</si>
  <si>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</si>
  <si>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</si>
  <si>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</si>
  <si>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</si>
  <si>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</si>
  <si>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</si>
  <si>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</si>
  <si>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</si>
  <si>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</si>
  <si>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</si>
  <si>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</si>
  <si>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</si>
  <si>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</si>
  <si>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</si>
  <si>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</si>
  <si>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</si>
  <si>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</si>
  <si>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</si>
  <si>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</si>
  <si>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</si>
  <si>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</si>
  <si>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</si>
  <si>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</si>
  <si>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</si>
  <si>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</si>
  <si>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</si>
  <si>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</si>
  <si>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</si>
  <si>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</si>
  <si>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</si>
  <si>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</si>
  <si>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</si>
  <si>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</si>
  <si>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</si>
  <si>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</si>
  <si>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</si>
  <si>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</si>
  <si>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</si>
  <si>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</si>
  <si>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</si>
  <si>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</si>
  <si>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</si>
  <si>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</si>
  <si>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</si>
  <si>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</si>
  <si>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</si>
  <si>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</si>
  <si>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</si>
  <si>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</si>
  <si>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</si>
  <si>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</si>
  <si>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</si>
  <si>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</si>
  <si>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</si>
  <si>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</si>
  <si>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</si>
  <si>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</si>
  <si>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</si>
  <si>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</si>
  <si>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</si>
  <si>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</si>
  <si>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</si>
  <si>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</si>
  <si>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</si>
  <si>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</si>
  <si>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</si>
  <si>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</si>
  <si>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</si>
  <si>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</si>
  <si>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</si>
  <si>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</si>
  <si>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</si>
  <si>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</si>
  <si>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</si>
  <si>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</si>
  <si>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</si>
  <si>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</si>
  <si>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</si>
  <si>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</si>
  <si>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</si>
  <si>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</si>
  <si>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</si>
  <si>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</si>
  <si>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</si>
  <si>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</si>
  <si>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</si>
  <si>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</si>
  <si>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</si>
  <si>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</si>
  <si>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</si>
  <si>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</si>
  <si>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</si>
  <si>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A7B=A7+A7A</t>
  </si>
  <si>
    <t>A8E=A8+A8A+A8C+A8D</t>
  </si>
  <si>
    <t>A14=A14A+A14B+A14C</t>
  </si>
  <si>
    <t>A16=A17A+A19B+A19A</t>
  </si>
  <si>
    <t>A17A=A17+A18</t>
  </si>
  <si>
    <t>A19B=A18A+A19</t>
  </si>
  <si>
    <t>L1=L1A+L2+L3</t>
  </si>
  <si>
    <t>L4=L4A+L5+L6</t>
  </si>
  <si>
    <t>L27=A30-L25A</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</si>
  <si>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</si>
  <si>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</si>
  <si>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</si>
  <si>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</si>
  <si>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</si>
  <si>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</si>
  <si>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</si>
  <si>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</si>
  <si>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</si>
  <si>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</si>
  <si>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</si>
  <si>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</si>
  <si>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</si>
  <si>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</si>
  <si>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</si>
  <si>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</si>
  <si>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</si>
  <si>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</si>
  <si>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</si>
  <si>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</si>
  <si>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</si>
  <si>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</si>
  <si>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</si>
  <si>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</si>
  <si>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</si>
  <si>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</si>
  <si>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</si>
  <si>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</si>
  <si>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</si>
  <si>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</si>
  <si>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</si>
  <si>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</si>
  <si>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</si>
  <si>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</si>
  <si>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</si>
  <si>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</si>
  <si>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</si>
  <si>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</si>
  <si>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</si>
  <si>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</si>
  <si>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</si>
  <si>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</si>
  <si>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</si>
  <si>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</si>
  <si>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</si>
  <si>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</si>
  <si>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</si>
  <si>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</si>
  <si>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</si>
  <si>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</si>
  <si>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</si>
  <si>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</si>
  <si>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</si>
  <si>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</si>
  <si>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</si>
  <si>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</si>
  <si>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</si>
  <si>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</si>
  <si>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</si>
  <si>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</si>
  <si>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</si>
  <si>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</si>
  <si>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</si>
  <si>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</si>
  <si>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</si>
  <si>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</si>
  <si>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A1=B1+C1</t>
  </si>
  <si>
    <t>A1A=C1A</t>
  </si>
  <si>
    <t>A2 = B2 + C2</t>
  </si>
  <si>
    <t>A3 = B3 + C3</t>
  </si>
  <si>
    <t xml:space="preserve"> A4 = B4 + C4 + D4</t>
  </si>
  <si>
    <t>A5 = B5 + C5 + D5</t>
  </si>
  <si>
    <t>A6 = B6</t>
  </si>
  <si>
    <t xml:space="preserve">A7=B7 </t>
  </si>
  <si>
    <t>A8 = B8+ C8 + D8</t>
  </si>
  <si>
    <t>A9=B9+C9+D9</t>
  </si>
  <si>
    <t>A10=B10+C10+D10</t>
  </si>
  <si>
    <t>A11=B11+C11+D11</t>
  </si>
  <si>
    <t>A12 = B12</t>
  </si>
  <si>
    <t>B12 = B29</t>
  </si>
  <si>
    <t xml:space="preserve">A12A = B12A </t>
  </si>
  <si>
    <t>B12A = B29A</t>
  </si>
  <si>
    <t>A13 = B13 + C13 + D13</t>
  </si>
  <si>
    <t xml:space="preserve">A14 = B14+C14+ D14 </t>
  </si>
  <si>
    <t>A15 = D15</t>
  </si>
  <si>
    <t>A15A = D15A</t>
  </si>
  <si>
    <t>A16=B16+B16A+C16+D16</t>
  </si>
  <si>
    <t>A17=B17+B17A+C17+D17</t>
  </si>
  <si>
    <t>A18=B18+B18A +C18+D18</t>
  </si>
  <si>
    <t>A19=B19+B19A +C19+D19</t>
  </si>
  <si>
    <t>A503 = B503 + C503 + D503</t>
  </si>
  <si>
    <t>A603= B603 + C603+ D603</t>
  </si>
  <si>
    <t>A604 = B604 + C604 + D604 + E604</t>
  </si>
  <si>
    <t>A605 = B605 + C605 + D605 + E605</t>
  </si>
  <si>
    <t xml:space="preserve"> A606 = A1A+A5+A7+A10+A11+A14+A15A+A17+A19</t>
  </si>
  <si>
    <t>B606= B7+B17+B19</t>
  </si>
  <si>
    <t>C606= B5+B10+B11+B14+B17A+B19A</t>
  </si>
  <si>
    <t>D606=C1A+C5+C10+C11+C14+C17+C19</t>
  </si>
  <si>
    <t>E606=D5+D10+D11+D14+D15A+D17+D19</t>
  </si>
  <si>
    <t>A607=A503+A603+A604+A605+A606</t>
  </si>
  <si>
    <t>B607=B503+B603+B604+B605+B606</t>
  </si>
  <si>
    <t>C607=C503+C603+C604+C605+C606</t>
  </si>
  <si>
    <t>D607=D503+D603+D604+D605+D606</t>
  </si>
  <si>
    <t>E607=E503+E603+E604+E605+E606</t>
  </si>
  <si>
    <t>A20= A1+A2+A3+A4+A6+A8+A9+A12+A13+A15+A16-B502-A503</t>
  </si>
  <si>
    <t>B20= B1+B2+B3+B6+B12+B16-B502-B503</t>
  </si>
  <si>
    <t xml:space="preserve"> B20A= B4+B8+B9+B13+B16A-C503</t>
  </si>
  <si>
    <t>C20= C1+C2+C3+C4+C8+C9+C13+C16-D503</t>
  </si>
  <si>
    <t xml:space="preserve"> D20= D4+D8+D9+D13+D15+D16-F502</t>
  </si>
  <si>
    <t>A21= A1+A2+A3+A4+A6+A8+A9+A12A+A13+A16+A18 -A607</t>
  </si>
  <si>
    <t>B21= B1+B2+B3+B6+B12A+B16+B18 -B607</t>
  </si>
  <si>
    <t>B21A=B4+B8+B9+B13+B16A+B18A -C607</t>
  </si>
  <si>
    <t>C21= C1+C2+C3+C4+C8+C9+C13+C16+C18 -D607</t>
  </si>
  <si>
    <t>D21= D4+D8+D9+D13+D15+D16+D18 -E607</t>
  </si>
  <si>
    <t>A33=C33</t>
  </si>
  <si>
    <t>A34 = C34</t>
  </si>
  <si>
    <t>A35=C35+D35</t>
  </si>
  <si>
    <t>A36 = C36 + D36</t>
  </si>
  <si>
    <t>A37 = C37</t>
  </si>
  <si>
    <t>A38=C38+D38</t>
  </si>
  <si>
    <t>A39 = C39</t>
  </si>
  <si>
    <t>A40=C40+D40</t>
  </si>
  <si>
    <t>A41 = C31 + D41</t>
  </si>
  <si>
    <t xml:space="preserve"> 
A42 = C42 + D42</t>
  </si>
  <si>
    <t>A43=C43+D43</t>
  </si>
  <si>
    <t>C43 = SUM(C33:C40) + C42</t>
  </si>
  <si>
    <t>D43 = D35+D36+D38+D40+D42</t>
  </si>
  <si>
    <t>A44 = C44 + D44</t>
  </si>
  <si>
    <t>C44 = SUM(C33:C40) - C41 + C42</t>
  </si>
  <si>
    <t xml:space="preserve"> D44 = D35+D36+D38+D40-D41+D42</t>
  </si>
  <si>
    <t>A46=B46+C46+D46+E46</t>
  </si>
  <si>
    <t>B46 = B20</t>
  </si>
  <si>
    <t>C46 = B20A</t>
  </si>
  <si>
    <t>D46=C20+C43</t>
  </si>
  <si>
    <t>E46=D20+D43</t>
  </si>
  <si>
    <t>A47=B47+C47+D47</t>
  </si>
  <si>
    <t>B 47 =B 46</t>
  </si>
  <si>
    <t>C47 = C46</t>
  </si>
  <si>
    <t xml:space="preserve"> D47 = C20</t>
  </si>
  <si>
    <t>A50=B50+C50+D50+E50</t>
  </si>
  <si>
    <t>B50=B46</t>
  </si>
  <si>
    <t>A51=B51+C51+D51</t>
  </si>
  <si>
    <t>B51=B50</t>
  </si>
  <si>
    <t>C51=C50</t>
  </si>
  <si>
    <t>A45C = A45+A45A+A45B</t>
  </si>
  <si>
    <t>A48=B48+C48+D48+E48</t>
  </si>
  <si>
    <t xml:space="preserve"> B48 = B1+B2+B3+B6-B7+B12+b16-B17-B18-B19</t>
  </si>
  <si>
    <t>C48 = B4-B5+B8+B9-B10-B11+B13-B14</t>
  </si>
  <si>
    <t xml:space="preserve"> E48=D21+D44</t>
  </si>
  <si>
    <t>A49=B49+C49+D49</t>
  </si>
  <si>
    <t xml:space="preserve"> D49=C21</t>
  </si>
  <si>
    <t>A50A = B50A+C50A+D50A+E50A</t>
  </si>
  <si>
    <t>B50A=B48</t>
  </si>
  <si>
    <t>C50A=MAX(0,(MIN(A52A*0.25, C48)))</t>
  </si>
  <si>
    <t>D50A=MAX(0,(MIN(0.5*A52A,((C48)-C50A)+ (D48))))</t>
  </si>
  <si>
    <t>E50A=MAX(0,MIN(((0.5*A52A)-D50A), 0.15*A52A, (E48)))</t>
  </si>
  <si>
    <t>A51A=B51A+C51A+D51A</t>
  </si>
  <si>
    <t>B51A=B50A</t>
  </si>
  <si>
    <t>C51A=C50A</t>
  </si>
  <si>
    <t>D51A=MAX(0,(MIN(0.2*A53A,((C48)-C51A)+ (D48))))</t>
  </si>
  <si>
    <t>A54A = A50A/(SCRB2A "A20"- SCRB2A "A15")</t>
  </si>
  <si>
    <t>A55A= A51A/A53A</t>
  </si>
  <si>
    <t>B29 = B23-B24-B25-B26-B27</t>
  </si>
  <si>
    <t>B29A = B23-B24-B25-B26-B27-B28</t>
  </si>
  <si>
    <t>A30=B30</t>
  </si>
  <si>
    <t>A32=A30+A31</t>
  </si>
  <si>
    <t xml:space="preserve">C3= C4 - (C0+C1) </t>
  </si>
  <si>
    <t>C6 = (A6-A6A)-(B6-B6A), C6 &gt;=0.</t>
  </si>
  <si>
    <t xml:space="preserve">D6 = (A6-A6A)-(B6-B6B), D6&gt;=0. </t>
  </si>
  <si>
    <t>C7 = (A7-A7A)-(B7-B7A), C7&gt;=0.</t>
  </si>
  <si>
    <t xml:space="preserve">D7 = (A7-A7A)-(B7-B7B), D7&gt;=0. </t>
  </si>
  <si>
    <t>C8 = (A8-A8A)-(B8-B8A), C8&gt;=0.</t>
  </si>
  <si>
    <t>D8 = (A8-A8A)-(B8-B8B), D8&gt;=0.</t>
  </si>
  <si>
    <t>C9 = (A9-A9A)-(B9-B9A), C9&gt;=0.</t>
  </si>
  <si>
    <t xml:space="preserve">D9 = (A9-A9A)-(B9-B9B), D9&gt;=0. </t>
  </si>
  <si>
    <t xml:space="preserve"> C6 = (A6-A6A)-(B6-B6A), C6 &gt;=0.</t>
  </si>
  <si>
    <t xml:space="preserve">D18 = (A18-A18A)-(B18-B18B), D18&gt;=0. </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</si>
  <si>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</si>
  <si>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</si>
  <si>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</si>
  <si>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</si>
  <si>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</si>
  <si>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</si>
  <si>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</si>
  <si>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</si>
  <si>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</si>
  <si>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</si>
  <si>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</si>
  <si>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</si>
  <si>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</si>
  <si>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</si>
  <si>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</si>
  <si>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</si>
  <si>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</si>
  <si>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</si>
  <si>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</si>
  <si>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</si>
  <si>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</si>
  <si>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</si>
  <si>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</si>
  <si>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</si>
  <si>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</si>
  <si>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</si>
  <si>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</si>
  <si>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</si>
  <si>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</si>
  <si>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</si>
  <si>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</si>
  <si>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</si>
  <si>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</si>
  <si>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</si>
  <si>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</si>
  <si>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</si>
  <si>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</si>
  <si>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</si>
  <si>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</si>
  <si>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</si>
  <si>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</si>
  <si>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</si>
  <si>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</si>
  <si>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</si>
  <si>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</si>
  <si>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</si>
  <si>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</si>
  <si>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</si>
  <si>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</si>
  <si>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</si>
  <si>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</si>
  <si>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</si>
  <si>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</si>
  <si>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</si>
  <si>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</si>
  <si>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</si>
  <si>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</si>
  <si>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</si>
  <si>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</si>
  <si>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</si>
  <si>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</si>
  <si>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</si>
  <si>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</si>
  <si>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</si>
  <si>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</si>
  <si>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</si>
  <si>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</si>
  <si>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</si>
  <si>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</si>
  <si>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</si>
  <si>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</si>
  <si>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</si>
  <si>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</si>
  <si>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</si>
  <si>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</si>
  <si>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</si>
  <si>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MG2=MF2-MH2</t>
  </si>
  <si>
    <t>MG3=MG2-MG4</t>
  </si>
  <si>
    <t>MH3=MH2-MH4</t>
  </si>
  <si>
    <t>MG4=MF4-MH4</t>
  </si>
  <si>
    <t>NK32=SUM(NK1 for each country)</t>
  </si>
  <si>
    <t>NK33=NK32-NK34</t>
  </si>
  <si>
    <t>NN1=NK1-NL1+NM1</t>
  </si>
  <si>
    <t>NA2</t>
  </si>
  <si>
    <t>NB2</t>
  </si>
  <si>
    <t>NC2</t>
  </si>
  <si>
    <t>ND2</t>
  </si>
  <si>
    <t>NE2</t>
  </si>
  <si>
    <t>NF2</t>
  </si>
  <si>
    <t>NG2</t>
  </si>
  <si>
    <t>NH2</t>
  </si>
  <si>
    <t>NI2</t>
  </si>
  <si>
    <t>NJ2</t>
  </si>
  <si>
    <t>NK2</t>
  </si>
  <si>
    <t>NL2</t>
  </si>
  <si>
    <t>NM2</t>
  </si>
  <si>
    <t>NA3</t>
  </si>
  <si>
    <t>NB3</t>
  </si>
  <si>
    <t>NC3</t>
  </si>
  <si>
    <t>ND3</t>
  </si>
  <si>
    <t>NE3</t>
  </si>
  <si>
    <t>NF3</t>
  </si>
  <si>
    <t>NG3</t>
  </si>
  <si>
    <t>NH3</t>
  </si>
  <si>
    <t>NI3</t>
  </si>
  <si>
    <t>NJ3</t>
  </si>
  <si>
    <t>NK3</t>
  </si>
  <si>
    <t>NL3</t>
  </si>
  <si>
    <t>NM3</t>
  </si>
  <si>
    <t>NA4</t>
  </si>
  <si>
    <t>NB4</t>
  </si>
  <si>
    <t>NC4</t>
  </si>
  <si>
    <t>ND4</t>
  </si>
  <si>
    <t>NE4</t>
  </si>
  <si>
    <t>NF4</t>
  </si>
  <si>
    <t>NG4</t>
  </si>
  <si>
    <t>NH4</t>
  </si>
  <si>
    <t>NI4</t>
  </si>
  <si>
    <t>NJ4</t>
  </si>
  <si>
    <t>NK4</t>
  </si>
  <si>
    <t>NL4</t>
  </si>
  <si>
    <t>NM4</t>
  </si>
  <si>
    <t>NA5</t>
  </si>
  <si>
    <t>NB5</t>
  </si>
  <si>
    <t>NC5</t>
  </si>
  <si>
    <t>ND5</t>
  </si>
  <si>
    <t>NE5</t>
  </si>
  <si>
    <t>NF5</t>
  </si>
  <si>
    <t>NG5</t>
  </si>
  <si>
    <t>NH5</t>
  </si>
  <si>
    <t>NI5</t>
  </si>
  <si>
    <t>NJ5</t>
  </si>
  <si>
    <t>NK5</t>
  </si>
  <si>
    <t>NL5</t>
  </si>
  <si>
    <t>NM5</t>
  </si>
  <si>
    <t>NA6</t>
  </si>
  <si>
    <t>NB6</t>
  </si>
  <si>
    <t>NC6</t>
  </si>
  <si>
    <t>ND6</t>
  </si>
  <si>
    <t>NE6</t>
  </si>
  <si>
    <t>NF6</t>
  </si>
  <si>
    <t>NG6</t>
  </si>
  <si>
    <t>NH6</t>
  </si>
  <si>
    <t>NI6</t>
  </si>
  <si>
    <t>NJ6</t>
  </si>
  <si>
    <t>NK6</t>
  </si>
  <si>
    <t>NL6</t>
  </si>
  <si>
    <t>NM6</t>
  </si>
  <si>
    <t>NA7</t>
  </si>
  <si>
    <t>NB7</t>
  </si>
  <si>
    <t>NC7</t>
  </si>
  <si>
    <t>ND7</t>
  </si>
  <si>
    <t>NE7</t>
  </si>
  <si>
    <t>NF7</t>
  </si>
  <si>
    <t>NG7</t>
  </si>
  <si>
    <t>NH7</t>
  </si>
  <si>
    <t>NI7</t>
  </si>
  <si>
    <t>NJ7</t>
  </si>
  <si>
    <t>NK7</t>
  </si>
  <si>
    <t>NL7</t>
  </si>
  <si>
    <t>NM7</t>
  </si>
  <si>
    <t>NA8</t>
  </si>
  <si>
    <t>NB8</t>
  </si>
  <si>
    <t>NC8</t>
  </si>
  <si>
    <t>ND8</t>
  </si>
  <si>
    <t>NE8</t>
  </si>
  <si>
    <t>NF8</t>
  </si>
  <si>
    <t>NG8</t>
  </si>
  <si>
    <t>NH8</t>
  </si>
  <si>
    <t>NI8</t>
  </si>
  <si>
    <t>NJ8</t>
  </si>
  <si>
    <t>NK8</t>
  </si>
  <si>
    <t>NL8</t>
  </si>
  <si>
    <t>NM8</t>
  </si>
  <si>
    <t>NA9</t>
  </si>
  <si>
    <t>NB9</t>
  </si>
  <si>
    <t>NC9</t>
  </si>
  <si>
    <t>ND9</t>
  </si>
  <si>
    <t>NE9</t>
  </si>
  <si>
    <t>NF9</t>
  </si>
  <si>
    <t>NG9</t>
  </si>
  <si>
    <t>NH9</t>
  </si>
  <si>
    <t>NI9</t>
  </si>
  <si>
    <t>NJ9</t>
  </si>
  <si>
    <t>NK9</t>
  </si>
  <si>
    <t>NL9</t>
  </si>
  <si>
    <t>NM9</t>
  </si>
  <si>
    <t>NA10</t>
  </si>
  <si>
    <t>NB10</t>
  </si>
  <si>
    <t>NC10</t>
  </si>
  <si>
    <t>ND10</t>
  </si>
  <si>
    <t>NE10</t>
  </si>
  <si>
    <t>NF10</t>
  </si>
  <si>
    <t>NG10</t>
  </si>
  <si>
    <t>NH10</t>
  </si>
  <si>
    <t>NI10</t>
  </si>
  <si>
    <t>NJ10</t>
  </si>
  <si>
    <t>NK10</t>
  </si>
  <si>
    <t>NL10</t>
  </si>
  <si>
    <t>NM10</t>
  </si>
  <si>
    <t>NA11</t>
  </si>
  <si>
    <t>NB11</t>
  </si>
  <si>
    <t>NC11</t>
  </si>
  <si>
    <t>ND11</t>
  </si>
  <si>
    <t>NE11</t>
  </si>
  <si>
    <t>NF11</t>
  </si>
  <si>
    <t>NG11</t>
  </si>
  <si>
    <t>NH11</t>
  </si>
  <si>
    <t>NI11</t>
  </si>
  <si>
    <t>NJ11</t>
  </si>
  <si>
    <t>NK11</t>
  </si>
  <si>
    <t>NL11</t>
  </si>
  <si>
    <t>NM11</t>
  </si>
  <si>
    <t>NA12</t>
  </si>
  <si>
    <t>NB12</t>
  </si>
  <si>
    <t>NC12</t>
  </si>
  <si>
    <t>ND12</t>
  </si>
  <si>
    <t>NE12</t>
  </si>
  <si>
    <t>NF12</t>
  </si>
  <si>
    <t>NG12</t>
  </si>
  <si>
    <t>NH12</t>
  </si>
  <si>
    <t>NI12</t>
  </si>
  <si>
    <t>NJ12</t>
  </si>
  <si>
    <t>NK12</t>
  </si>
  <si>
    <t>NL12</t>
  </si>
  <si>
    <t>NM12</t>
  </si>
  <si>
    <t>NA13</t>
  </si>
  <si>
    <t>NB13</t>
  </si>
  <si>
    <t>NC13</t>
  </si>
  <si>
    <t>ND13</t>
  </si>
  <si>
    <t>NE13</t>
  </si>
  <si>
    <t>NF13</t>
  </si>
  <si>
    <t>NG13</t>
  </si>
  <si>
    <t>NH13</t>
  </si>
  <si>
    <t>NI13</t>
  </si>
  <si>
    <t>NJ13</t>
  </si>
  <si>
    <t>NK13</t>
  </si>
  <si>
    <t>NL13</t>
  </si>
  <si>
    <t>NM13</t>
  </si>
  <si>
    <t>NA14</t>
  </si>
  <si>
    <t>NB14</t>
  </si>
  <si>
    <t>NC14</t>
  </si>
  <si>
    <t>ND14</t>
  </si>
  <si>
    <t>NE14</t>
  </si>
  <si>
    <t>NF14</t>
  </si>
  <si>
    <t>NG14</t>
  </si>
  <si>
    <t>NH14</t>
  </si>
  <si>
    <t>NI14</t>
  </si>
  <si>
    <t>NJ14</t>
  </si>
  <si>
    <t>NK14</t>
  </si>
  <si>
    <t>NL14</t>
  </si>
  <si>
    <t>NM14</t>
  </si>
  <si>
    <t>NA15</t>
  </si>
  <si>
    <t>NB15</t>
  </si>
  <si>
    <t>NC15</t>
  </si>
  <si>
    <t>ND15</t>
  </si>
  <si>
    <t>NE15</t>
  </si>
  <si>
    <t>NF15</t>
  </si>
  <si>
    <t>NG15</t>
  </si>
  <si>
    <t>NH15</t>
  </si>
  <si>
    <t>NI15</t>
  </si>
  <si>
    <t>NJ15</t>
  </si>
  <si>
    <t>NK15</t>
  </si>
  <si>
    <t>NL15</t>
  </si>
  <si>
    <t>NM15</t>
  </si>
  <si>
    <t>NA16</t>
  </si>
  <si>
    <t>NB16</t>
  </si>
  <si>
    <t>NC16</t>
  </si>
  <si>
    <t>ND16</t>
  </si>
  <si>
    <t>NE16</t>
  </si>
  <si>
    <t>NF16</t>
  </si>
  <si>
    <t>NG16</t>
  </si>
  <si>
    <t>NH16</t>
  </si>
  <si>
    <t>NI16</t>
  </si>
  <si>
    <t>NJ16</t>
  </si>
  <si>
    <t>NK16</t>
  </si>
  <si>
    <t>NL16</t>
  </si>
  <si>
    <t>NM16</t>
  </si>
  <si>
    <t>NA17</t>
  </si>
  <si>
    <t>NB17</t>
  </si>
  <si>
    <t>NC17</t>
  </si>
  <si>
    <t>ND17</t>
  </si>
  <si>
    <t>NE17</t>
  </si>
  <si>
    <t>NF17</t>
  </si>
  <si>
    <t>NG17</t>
  </si>
  <si>
    <t>NH17</t>
  </si>
  <si>
    <t>NI17</t>
  </si>
  <si>
    <t>NJ17</t>
  </si>
  <si>
    <t>NK17</t>
  </si>
  <si>
    <t>NL17</t>
  </si>
  <si>
    <t>NM17</t>
  </si>
  <si>
    <t>NA18</t>
  </si>
  <si>
    <t>NB18</t>
  </si>
  <si>
    <t>NC18</t>
  </si>
  <si>
    <t>ND18</t>
  </si>
  <si>
    <t>NE18</t>
  </si>
  <si>
    <t>NF18</t>
  </si>
  <si>
    <t>NG18</t>
  </si>
  <si>
    <t>NH18</t>
  </si>
  <si>
    <t>NI18</t>
  </si>
  <si>
    <t>NJ18</t>
  </si>
  <si>
    <t>NK18</t>
  </si>
  <si>
    <t>NL18</t>
  </si>
  <si>
    <t>NM18</t>
  </si>
  <si>
    <t>NA19</t>
  </si>
  <si>
    <t>NB19</t>
  </si>
  <si>
    <t>NC19</t>
  </si>
  <si>
    <t>ND19</t>
  </si>
  <si>
    <t>NE19</t>
  </si>
  <si>
    <t>NF19</t>
  </si>
  <si>
    <t>NG19</t>
  </si>
  <si>
    <t>NH19</t>
  </si>
  <si>
    <t>NI19</t>
  </si>
  <si>
    <t>NJ19</t>
  </si>
  <si>
    <t>NK19</t>
  </si>
  <si>
    <t>NL19</t>
  </si>
  <si>
    <t>NM19</t>
  </si>
  <si>
    <t>NA20</t>
  </si>
  <si>
    <t>NB20</t>
  </si>
  <si>
    <t>NC20</t>
  </si>
  <si>
    <t>ND20</t>
  </si>
  <si>
    <t>NE20</t>
  </si>
  <si>
    <t>NF20</t>
  </si>
  <si>
    <t>NG20</t>
  </si>
  <si>
    <t>NH20</t>
  </si>
  <si>
    <t>NI20</t>
  </si>
  <si>
    <t>NJ20</t>
  </si>
  <si>
    <t>NK20</t>
  </si>
  <si>
    <t>NL20</t>
  </si>
  <si>
    <t>NM20</t>
  </si>
  <si>
    <t>NA21</t>
  </si>
  <si>
    <t>NB21</t>
  </si>
  <si>
    <t>NC21</t>
  </si>
  <si>
    <t>ND21</t>
  </si>
  <si>
    <t>NE21</t>
  </si>
  <si>
    <t>NF21</t>
  </si>
  <si>
    <t>NG21</t>
  </si>
  <si>
    <t>NH21</t>
  </si>
  <si>
    <t>NI21</t>
  </si>
  <si>
    <t>NJ21</t>
  </si>
  <si>
    <t>NK21</t>
  </si>
  <si>
    <t>NL21</t>
  </si>
  <si>
    <t>NM21</t>
  </si>
  <si>
    <t>NA22</t>
  </si>
  <si>
    <t>NB22</t>
  </si>
  <si>
    <t>NC22</t>
  </si>
  <si>
    <t>ND22</t>
  </si>
  <si>
    <t>NE22</t>
  </si>
  <si>
    <t>NF22</t>
  </si>
  <si>
    <t>NG22</t>
  </si>
  <si>
    <t>NH22</t>
  </si>
  <si>
    <t>NI22</t>
  </si>
  <si>
    <t>NJ22</t>
  </si>
  <si>
    <t>NK22</t>
  </si>
  <si>
    <t>NL22</t>
  </si>
  <si>
    <t>NM22</t>
  </si>
  <si>
    <t>NA23</t>
  </si>
  <si>
    <t>NB23</t>
  </si>
  <si>
    <t>NC23</t>
  </si>
  <si>
    <t>ND23</t>
  </si>
  <si>
    <t>NE23</t>
  </si>
  <si>
    <t>NF23</t>
  </si>
  <si>
    <t>NG23</t>
  </si>
  <si>
    <t>NH23</t>
  </si>
  <si>
    <t>NI23</t>
  </si>
  <si>
    <t>NJ23</t>
  </si>
  <si>
    <t>NK23</t>
  </si>
  <si>
    <t>NL23</t>
  </si>
  <si>
    <t>NM23</t>
  </si>
  <si>
    <t>NA24</t>
  </si>
  <si>
    <t>NB24</t>
  </si>
  <si>
    <t>NC24</t>
  </si>
  <si>
    <t>ND24</t>
  </si>
  <si>
    <t>NE24</t>
  </si>
  <si>
    <t>NF24</t>
  </si>
  <si>
    <t>NG24</t>
  </si>
  <si>
    <t>NH24</t>
  </si>
  <si>
    <t>NI24</t>
  </si>
  <si>
    <t>NJ24</t>
  </si>
  <si>
    <t>NK24</t>
  </si>
  <si>
    <t>NL24</t>
  </si>
  <si>
    <t>NM24</t>
  </si>
  <si>
    <t>NA25</t>
  </si>
  <si>
    <t>NB25</t>
  </si>
  <si>
    <t>NC25</t>
  </si>
  <si>
    <t>ND25</t>
  </si>
  <si>
    <t>NE25</t>
  </si>
  <si>
    <t>NF25</t>
  </si>
  <si>
    <t>NG25</t>
  </si>
  <si>
    <t>NH25</t>
  </si>
  <si>
    <t>NI25</t>
  </si>
  <si>
    <t>NJ25</t>
  </si>
  <si>
    <t>NK25</t>
  </si>
  <si>
    <t>NL25</t>
  </si>
  <si>
    <t>NM25</t>
  </si>
  <si>
    <t>NA26</t>
  </si>
  <si>
    <t>NB26</t>
  </si>
  <si>
    <t>NC26</t>
  </si>
  <si>
    <t>ND26</t>
  </si>
  <si>
    <t>NE26</t>
  </si>
  <si>
    <t>NF26</t>
  </si>
  <si>
    <t>NG26</t>
  </si>
  <si>
    <t>NH26</t>
  </si>
  <si>
    <t>NI26</t>
  </si>
  <si>
    <t>NJ26</t>
  </si>
  <si>
    <t>NK26</t>
  </si>
  <si>
    <t>NL26</t>
  </si>
  <si>
    <t>NM26</t>
  </si>
  <si>
    <t>NA27</t>
  </si>
  <si>
    <t>NB27</t>
  </si>
  <si>
    <t>NC27</t>
  </si>
  <si>
    <t>ND27</t>
  </si>
  <si>
    <t>NE27</t>
  </si>
  <si>
    <t>NF27</t>
  </si>
  <si>
    <t>NG27</t>
  </si>
  <si>
    <t>NH27</t>
  </si>
  <si>
    <t>NI27</t>
  </si>
  <si>
    <t>NJ27</t>
  </si>
  <si>
    <t>NK27</t>
  </si>
  <si>
    <t>NL27</t>
  </si>
  <si>
    <t>NM27</t>
  </si>
  <si>
    <t>NA28</t>
  </si>
  <si>
    <t>NB28</t>
  </si>
  <si>
    <t>NC28</t>
  </si>
  <si>
    <t>ND28</t>
  </si>
  <si>
    <t>NE28</t>
  </si>
  <si>
    <t>NF28</t>
  </si>
  <si>
    <t>NG28</t>
  </si>
  <si>
    <t>NH28</t>
  </si>
  <si>
    <t>NI28</t>
  </si>
  <si>
    <t>NJ28</t>
  </si>
  <si>
    <t>NK28</t>
  </si>
  <si>
    <t>NL28</t>
  </si>
  <si>
    <t>NM28</t>
  </si>
  <si>
    <t>NA29</t>
  </si>
  <si>
    <t>NB29</t>
  </si>
  <si>
    <t>NC29</t>
  </si>
  <si>
    <t>ND29</t>
  </si>
  <si>
    <t>NE29</t>
  </si>
  <si>
    <t>NF29</t>
  </si>
  <si>
    <t>NG29</t>
  </si>
  <si>
    <t>NH29</t>
  </si>
  <si>
    <t>NI29</t>
  </si>
  <si>
    <t>NJ29</t>
  </si>
  <si>
    <t>NK29</t>
  </si>
  <si>
    <t>NL29</t>
  </si>
  <si>
    <t>NM29</t>
  </si>
  <si>
    <t>NA30</t>
  </si>
  <si>
    <t>NB30</t>
  </si>
  <si>
    <t>NC30</t>
  </si>
  <si>
    <t>ND30</t>
  </si>
  <si>
    <t>NE30</t>
  </si>
  <si>
    <t>NF30</t>
  </si>
  <si>
    <t>NG30</t>
  </si>
  <si>
    <t>NH30</t>
  </si>
  <si>
    <t>NI30</t>
  </si>
  <si>
    <t>NJ30</t>
  </si>
  <si>
    <t>NK30</t>
  </si>
  <si>
    <t>NL30</t>
  </si>
  <si>
    <t>NM30</t>
  </si>
  <si>
    <t>NA31</t>
  </si>
  <si>
    <t>NB31</t>
  </si>
  <si>
    <t>NC31</t>
  </si>
  <si>
    <t>ND31</t>
  </si>
  <si>
    <t>NE31</t>
  </si>
  <si>
    <t>NF31</t>
  </si>
  <si>
    <t>NG31</t>
  </si>
  <si>
    <t>NH31</t>
  </si>
  <si>
    <t>NI31</t>
  </si>
  <si>
    <t>NJ31</t>
  </si>
  <si>
    <t>NK31</t>
  </si>
  <si>
    <t>NL31</t>
  </si>
  <si>
    <t>NM31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</si>
  <si>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</si>
  <si>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</si>
  <si>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</si>
  <si>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</si>
  <si>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</si>
  <si>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</si>
  <si>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</si>
  <si>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</si>
  <si>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</si>
  <si>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</si>
  <si>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</si>
  <si>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</si>
  <si>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</si>
  <si>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</si>
  <si>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</si>
  <si>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</si>
  <si>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</si>
  <si>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</si>
  <si>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</si>
  <si>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</si>
  <si>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</si>
  <si>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</si>
  <si>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</si>
  <si>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</si>
  <si>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</si>
  <si>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</si>
  <si>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</si>
  <si>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</si>
  <si>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</si>
  <si>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</si>
  <si>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</si>
  <si>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</si>
  <si>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</si>
  <si>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OA2</t>
  </si>
  <si>
    <t>OB2</t>
  </si>
  <si>
    <t>OC2</t>
  </si>
  <si>
    <t>OD2</t>
  </si>
  <si>
    <t>OE2</t>
  </si>
  <si>
    <t>OF2</t>
  </si>
  <si>
    <t>OG2</t>
  </si>
  <si>
    <t>OH2</t>
  </si>
  <si>
    <t>OI2</t>
  </si>
  <si>
    <t>OJ2</t>
  </si>
  <si>
    <t>OA3</t>
  </si>
  <si>
    <t>OB3</t>
  </si>
  <si>
    <t>OC3</t>
  </si>
  <si>
    <t>OD3</t>
  </si>
  <si>
    <t>OE3</t>
  </si>
  <si>
    <t>OF3</t>
  </si>
  <si>
    <t>OG3</t>
  </si>
  <si>
    <t>OH3</t>
  </si>
  <si>
    <t>OI3</t>
  </si>
  <si>
    <t>OJ3</t>
  </si>
  <si>
    <t>OA4</t>
  </si>
  <si>
    <t>OB4</t>
  </si>
  <si>
    <t>OC4</t>
  </si>
  <si>
    <t>OD4</t>
  </si>
  <si>
    <t>OE4</t>
  </si>
  <si>
    <t>OF4</t>
  </si>
  <si>
    <t>OG4</t>
  </si>
  <si>
    <t>OH4</t>
  </si>
  <si>
    <t>OI4</t>
  </si>
  <si>
    <t>OJ4</t>
  </si>
  <si>
    <t>OA5</t>
  </si>
  <si>
    <t>OB5</t>
  </si>
  <si>
    <t>OC5</t>
  </si>
  <si>
    <t>OD5</t>
  </si>
  <si>
    <t>OE5</t>
  </si>
  <si>
    <t>OF5</t>
  </si>
  <si>
    <t>OG5</t>
  </si>
  <si>
    <t>OH5</t>
  </si>
  <si>
    <t>OI5</t>
  </si>
  <si>
    <t>OJ5</t>
  </si>
  <si>
    <t>OA6</t>
  </si>
  <si>
    <t>OB6</t>
  </si>
  <si>
    <t>OC6</t>
  </si>
  <si>
    <t>OD6</t>
  </si>
  <si>
    <t>OE6</t>
  </si>
  <si>
    <t>OF6</t>
  </si>
  <si>
    <t>OG6</t>
  </si>
  <si>
    <t>OH6</t>
  </si>
  <si>
    <t>OI6</t>
  </si>
  <si>
    <t>OJ6</t>
  </si>
  <si>
    <t>OA7</t>
  </si>
  <si>
    <t>OB7</t>
  </si>
  <si>
    <t>OC7</t>
  </si>
  <si>
    <t>OD7</t>
  </si>
  <si>
    <t>OE7</t>
  </si>
  <si>
    <t>OF7</t>
  </si>
  <si>
    <t>OG7</t>
  </si>
  <si>
    <t>OH7</t>
  </si>
  <si>
    <t>OI7</t>
  </si>
  <si>
    <t>OJ7</t>
  </si>
  <si>
    <t>OA8</t>
  </si>
  <si>
    <t>OB8</t>
  </si>
  <si>
    <t>OC8</t>
  </si>
  <si>
    <t>OD8</t>
  </si>
  <si>
    <t>OE8</t>
  </si>
  <si>
    <t>OF8</t>
  </si>
  <si>
    <t>OG8</t>
  </si>
  <si>
    <t>OH8</t>
  </si>
  <si>
    <t>OI8</t>
  </si>
  <si>
    <t>OJ8</t>
  </si>
  <si>
    <t>OA9</t>
  </si>
  <si>
    <t>OB9</t>
  </si>
  <si>
    <t>OC9</t>
  </si>
  <si>
    <t>OD9</t>
  </si>
  <si>
    <t>OE9</t>
  </si>
  <si>
    <t>OF9</t>
  </si>
  <si>
    <t>OG9</t>
  </si>
  <si>
    <t>OH9</t>
  </si>
  <si>
    <t>OI9</t>
  </si>
  <si>
    <t>OJ9</t>
  </si>
  <si>
    <t>OA10</t>
  </si>
  <si>
    <t>OB10</t>
  </si>
  <si>
    <t>OC10</t>
  </si>
  <si>
    <t>OD10</t>
  </si>
  <si>
    <t>OE10</t>
  </si>
  <si>
    <t>OF10</t>
  </si>
  <si>
    <t>OG10</t>
  </si>
  <si>
    <t>OH10</t>
  </si>
  <si>
    <t>OI10</t>
  </si>
  <si>
    <t>OJ10</t>
  </si>
  <si>
    <t>OA11</t>
  </si>
  <si>
    <t>OB11</t>
  </si>
  <si>
    <t>OC11</t>
  </si>
  <si>
    <t>OD11</t>
  </si>
  <si>
    <t>OE11</t>
  </si>
  <si>
    <t>OF11</t>
  </si>
  <si>
    <t>OG11</t>
  </si>
  <si>
    <t>OH11</t>
  </si>
  <si>
    <t>OI11</t>
  </si>
  <si>
    <t>OJ11</t>
  </si>
  <si>
    <t>OA12</t>
  </si>
  <si>
    <t>OB12</t>
  </si>
  <si>
    <t>OC12</t>
  </si>
  <si>
    <t>OD12</t>
  </si>
  <si>
    <t>OE12</t>
  </si>
  <si>
    <t>OF12</t>
  </si>
  <si>
    <t>OG12</t>
  </si>
  <si>
    <t>OH12</t>
  </si>
  <si>
    <t>OI12</t>
  </si>
  <si>
    <t>OJ12</t>
  </si>
  <si>
    <t>OA13</t>
  </si>
  <si>
    <t>OB13</t>
  </si>
  <si>
    <t>OC13</t>
  </si>
  <si>
    <t>OD13</t>
  </si>
  <si>
    <t>OE13</t>
  </si>
  <si>
    <t>OF13</t>
  </si>
  <si>
    <t>OG13</t>
  </si>
  <si>
    <t>OH13</t>
  </si>
  <si>
    <t>OI13</t>
  </si>
  <si>
    <t>OJ13</t>
  </si>
  <si>
    <t>OA14</t>
  </si>
  <si>
    <t>OB14</t>
  </si>
  <si>
    <t>OC14</t>
  </si>
  <si>
    <t>OD14</t>
  </si>
  <si>
    <t>OE14</t>
  </si>
  <si>
    <t>OF14</t>
  </si>
  <si>
    <t>OG14</t>
  </si>
  <si>
    <t>OH14</t>
  </si>
  <si>
    <t>OI14</t>
  </si>
  <si>
    <t>OJ14</t>
  </si>
  <si>
    <t>OA15</t>
  </si>
  <si>
    <t>OB15</t>
  </si>
  <si>
    <t>OC15</t>
  </si>
  <si>
    <t>OD15</t>
  </si>
  <si>
    <t>OE15</t>
  </si>
  <si>
    <t>OF15</t>
  </si>
  <si>
    <t>OG15</t>
  </si>
  <si>
    <t>OH15</t>
  </si>
  <si>
    <t>OI15</t>
  </si>
  <si>
    <t>OJ15</t>
  </si>
  <si>
    <t>OA16</t>
  </si>
  <si>
    <t>OB16</t>
  </si>
  <si>
    <t>OC16</t>
  </si>
  <si>
    <t>OD16</t>
  </si>
  <si>
    <t>OE16</t>
  </si>
  <si>
    <t>OF16</t>
  </si>
  <si>
    <t>OG16</t>
  </si>
  <si>
    <t>OH16</t>
  </si>
  <si>
    <t>OI16</t>
  </si>
  <si>
    <t>OJ16</t>
  </si>
  <si>
    <t>OA17</t>
  </si>
  <si>
    <t>OB17</t>
  </si>
  <si>
    <t>OC17</t>
  </si>
  <si>
    <t>OD17</t>
  </si>
  <si>
    <t>OE17</t>
  </si>
  <si>
    <t>OF17</t>
  </si>
  <si>
    <t>OG17</t>
  </si>
  <si>
    <t>OH17</t>
  </si>
  <si>
    <t>OI17</t>
  </si>
  <si>
    <t>OJ17</t>
  </si>
  <si>
    <t>OA18</t>
  </si>
  <si>
    <t>OB18</t>
  </si>
  <si>
    <t>OC18</t>
  </si>
  <si>
    <t>OD18</t>
  </si>
  <si>
    <t>OE18</t>
  </si>
  <si>
    <t>OF18</t>
  </si>
  <si>
    <t>OG18</t>
  </si>
  <si>
    <t>OH18</t>
  </si>
  <si>
    <t>OI18</t>
  </si>
  <si>
    <t>OJ18</t>
  </si>
  <si>
    <t>OA19</t>
  </si>
  <si>
    <t>OB19</t>
  </si>
  <si>
    <t>OC19</t>
  </si>
  <si>
    <t>OD19</t>
  </si>
  <si>
    <t>OE19</t>
  </si>
  <si>
    <t>OF19</t>
  </si>
  <si>
    <t>OG19</t>
  </si>
  <si>
    <t>OH19</t>
  </si>
  <si>
    <t>OI19</t>
  </si>
  <si>
    <t>OJ19</t>
  </si>
  <si>
    <t>OA20</t>
  </si>
  <si>
    <t>OB20</t>
  </si>
  <si>
    <t>OC20</t>
  </si>
  <si>
    <t>OD20</t>
  </si>
  <si>
    <t>OE20</t>
  </si>
  <si>
    <t>OF20</t>
  </si>
  <si>
    <t>OG20</t>
  </si>
  <si>
    <t>OH20</t>
  </si>
  <si>
    <t>OI20</t>
  </si>
  <si>
    <t>OJ20</t>
  </si>
  <si>
    <t>OG22=OG21-OG18</t>
  </si>
  <si>
    <t>OJ21=SUM(OJ1 for each country)</t>
  </si>
  <si>
    <t>PJ21=SUM(PJ1 for each country)</t>
  </si>
  <si>
    <t>PC2</t>
  </si>
  <si>
    <t>PD2</t>
  </si>
  <si>
    <t>PE2</t>
  </si>
  <si>
    <t>PF2</t>
  </si>
  <si>
    <t>PG2</t>
  </si>
  <si>
    <t>PH2</t>
  </si>
  <si>
    <t>PI2</t>
  </si>
  <si>
    <t>PJ2</t>
  </si>
  <si>
    <t>PC3</t>
  </si>
  <si>
    <t>PD3</t>
  </si>
  <si>
    <t>PE3</t>
  </si>
  <si>
    <t>PF3</t>
  </si>
  <si>
    <t>PG3</t>
  </si>
  <si>
    <t>PH3</t>
  </si>
  <si>
    <t>PI3</t>
  </si>
  <si>
    <t>PJ3</t>
  </si>
  <si>
    <t>PC4</t>
  </si>
  <si>
    <t>PD4</t>
  </si>
  <si>
    <t>PE4</t>
  </si>
  <si>
    <t>PF4</t>
  </si>
  <si>
    <t>PG4</t>
  </si>
  <si>
    <t>PH4</t>
  </si>
  <si>
    <t>PI4</t>
  </si>
  <si>
    <t>PJ4</t>
  </si>
  <si>
    <t>PC5</t>
  </si>
  <si>
    <t>PD5</t>
  </si>
  <si>
    <t>PE5</t>
  </si>
  <si>
    <t>PF5</t>
  </si>
  <si>
    <t>PG5</t>
  </si>
  <si>
    <t>PH5</t>
  </si>
  <si>
    <t>PI5</t>
  </si>
  <si>
    <t>PJ5</t>
  </si>
  <si>
    <t>PC6</t>
  </si>
  <si>
    <t>PD6</t>
  </si>
  <si>
    <t>PE6</t>
  </si>
  <si>
    <t>PF6</t>
  </si>
  <si>
    <t>PG6</t>
  </si>
  <si>
    <t>PH6</t>
  </si>
  <si>
    <t>PI6</t>
  </si>
  <si>
    <t>PJ6</t>
  </si>
  <si>
    <t>PC7</t>
  </si>
  <si>
    <t>PD7</t>
  </si>
  <si>
    <t>PE7</t>
  </si>
  <si>
    <t>PF7</t>
  </si>
  <si>
    <t>PG7</t>
  </si>
  <si>
    <t>PH7</t>
  </si>
  <si>
    <t>PI7</t>
  </si>
  <si>
    <t>PJ7</t>
  </si>
  <si>
    <t>PC8</t>
  </si>
  <si>
    <t>PD8</t>
  </si>
  <si>
    <t>PE8</t>
  </si>
  <si>
    <t>PF8</t>
  </si>
  <si>
    <t>PG8</t>
  </si>
  <si>
    <t>PH8</t>
  </si>
  <si>
    <t>PI8</t>
  </si>
  <si>
    <t>PJ8</t>
  </si>
  <si>
    <t>PC9</t>
  </si>
  <si>
    <t>PD9</t>
  </si>
  <si>
    <t>PE9</t>
  </si>
  <si>
    <t>PF9</t>
  </si>
  <si>
    <t>PG9</t>
  </si>
  <si>
    <t>PH9</t>
  </si>
  <si>
    <t>PI9</t>
  </si>
  <si>
    <t>PJ9</t>
  </si>
  <si>
    <t>PC10</t>
  </si>
  <si>
    <t>PD10</t>
  </si>
  <si>
    <t>PE10</t>
  </si>
  <si>
    <t>PF10</t>
  </si>
  <si>
    <t>PG10</t>
  </si>
  <si>
    <t>PH10</t>
  </si>
  <si>
    <t>PI10</t>
  </si>
  <si>
    <t>PJ10</t>
  </si>
  <si>
    <t>PC11</t>
  </si>
  <si>
    <t>PD11</t>
  </si>
  <si>
    <t>PE11</t>
  </si>
  <si>
    <t>PF11</t>
  </si>
  <si>
    <t>PG11</t>
  </si>
  <si>
    <t>PH11</t>
  </si>
  <si>
    <t>PI11</t>
  </si>
  <si>
    <t>PJ11</t>
  </si>
  <si>
    <t>PC12</t>
  </si>
  <si>
    <t>PD12</t>
  </si>
  <si>
    <t>PE12</t>
  </si>
  <si>
    <t>PF12</t>
  </si>
  <si>
    <t>PG12</t>
  </si>
  <si>
    <t>PH12</t>
  </si>
  <si>
    <t>PI12</t>
  </si>
  <si>
    <t>PJ12</t>
  </si>
  <si>
    <t>PC13</t>
  </si>
  <si>
    <t>PD13</t>
  </si>
  <si>
    <t>PE13</t>
  </si>
  <si>
    <t>PF13</t>
  </si>
  <si>
    <t>PG13</t>
  </si>
  <si>
    <t>PH13</t>
  </si>
  <si>
    <t>PI13</t>
  </si>
  <si>
    <t>PJ13</t>
  </si>
  <si>
    <t>PC14</t>
  </si>
  <si>
    <t>PD14</t>
  </si>
  <si>
    <t>PE14</t>
  </si>
  <si>
    <t>PF14</t>
  </si>
  <si>
    <t>PG14</t>
  </si>
  <si>
    <t>PH14</t>
  </si>
  <si>
    <t>PI14</t>
  </si>
  <si>
    <t>PJ14</t>
  </si>
  <si>
    <t>PC15</t>
  </si>
  <si>
    <t>PD15</t>
  </si>
  <si>
    <t>PE15</t>
  </si>
  <si>
    <t>PF15</t>
  </si>
  <si>
    <t>PG15</t>
  </si>
  <si>
    <t>PH15</t>
  </si>
  <si>
    <t>PI15</t>
  </si>
  <si>
    <t>PJ15</t>
  </si>
  <si>
    <t>PC16</t>
  </si>
  <si>
    <t>PD16</t>
  </si>
  <si>
    <t>PE16</t>
  </si>
  <si>
    <t>PF16</t>
  </si>
  <si>
    <t>PG16</t>
  </si>
  <si>
    <t>PH16</t>
  </si>
  <si>
    <t>PI16</t>
  </si>
  <si>
    <t>PJ16</t>
  </si>
  <si>
    <t>PC17</t>
  </si>
  <si>
    <t>PD17</t>
  </si>
  <si>
    <t>PE17</t>
  </si>
  <si>
    <t>PF17</t>
  </si>
  <si>
    <t>PG17</t>
  </si>
  <si>
    <t>PH17</t>
  </si>
  <si>
    <t>PI17</t>
  </si>
  <si>
    <t>PJ17</t>
  </si>
  <si>
    <t>PC18</t>
  </si>
  <si>
    <t>PD18</t>
  </si>
  <si>
    <t>PE18</t>
  </si>
  <si>
    <t>PF18</t>
  </si>
  <si>
    <t>PG18</t>
  </si>
  <si>
    <t>PH18</t>
  </si>
  <si>
    <t>PI18</t>
  </si>
  <si>
    <t>PJ18</t>
  </si>
  <si>
    <t>PC19</t>
  </si>
  <si>
    <t>PD19</t>
  </si>
  <si>
    <t>PE19</t>
  </si>
  <si>
    <t>PF19</t>
  </si>
  <si>
    <t>PG19</t>
  </si>
  <si>
    <t>PH19</t>
  </si>
  <si>
    <t>PI19</t>
  </si>
  <si>
    <t>PJ19</t>
  </si>
  <si>
    <t>PC20</t>
  </si>
  <si>
    <t>PD20</t>
  </si>
  <si>
    <t>PE20</t>
  </si>
  <si>
    <t>PF20</t>
  </si>
  <si>
    <t>PG20</t>
  </si>
  <si>
    <t>PH20</t>
  </si>
  <si>
    <t>PI20</t>
  </si>
  <si>
    <t>PJ20</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</si>
  <si>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</si>
  <si>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</si>
  <si>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</si>
  <si>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</si>
  <si>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</si>
  <si>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</si>
  <si>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</si>
  <si>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</si>
  <si>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</si>
  <si>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</si>
  <si>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</si>
  <si>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</si>
  <si>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</si>
  <si>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</si>
  <si>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</si>
  <si>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</si>
  <si>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</si>
  <si>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</si>
  <si>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</si>
  <si>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</si>
  <si>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</si>
  <si>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</si>
  <si>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</si>
  <si>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</si>
  <si>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</si>
  <si>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</si>
  <si>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</si>
  <si>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</si>
  <si>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</si>
  <si>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C3 &gt;= 0.</t>
  </si>
  <si>
    <t>D3  &gt;= 0.</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</si>
  <si>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</si>
  <si>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</si>
  <si>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</si>
  <si>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</si>
  <si>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</si>
  <si>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</si>
  <si>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</si>
  <si>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</si>
  <si>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</si>
  <si>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</si>
  <si>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</si>
  <si>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</si>
  <si>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C15 &gt;= 0</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</si>
  <si>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</si>
  <si>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</si>
  <si>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</si>
  <si>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</si>
  <si>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</si>
  <si>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</si>
  <si>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</si>
  <si>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</si>
  <si>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</si>
  <si>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</si>
  <si>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</si>
  <si>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</si>
  <si>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</si>
  <si>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</si>
  <si>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</si>
  <si>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</si>
  <si>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</si>
  <si>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</si>
  <si>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</si>
  <si>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</si>
  <si>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</si>
  <si>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</si>
  <si>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</si>
  <si>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</si>
  <si>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</si>
  <si>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</si>
  <si>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</si>
  <si>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</si>
  <si>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</si>
  <si>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</si>
  <si>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</si>
  <si>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</si>
  <si>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</si>
  <si>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</si>
  <si>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</si>
  <si>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</si>
  <si>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</si>
  <si>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</si>
  <si>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</si>
  <si>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</si>
  <si>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</si>
  <si>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</si>
  <si>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</si>
  <si>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</si>
  <si>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C15&gt;=0</t>
  </si>
  <si>
    <t>Aucune erreur dans l'onglet SCR-B3G-T</t>
  </si>
  <si>
    <t>Applicable lorsque les flux de trésorerie liés aux engagements d'assurance peuvent être répliqués de manière fiable au moyen d'instruments financiers pour lesquels il existe une valeur de marché fiable et observable (article 77(4) de la directive 2009/138/CE)</t>
  </si>
  <si>
    <t>Meilleure estimation des provisions de primes</t>
  </si>
  <si>
    <t>Total engagements Non Vie</t>
  </si>
  <si>
    <t>Engagements total Non-Vie, provisions de primes</t>
  </si>
  <si>
    <t>Provisions de sinistres, Brut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</si>
  <si>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</si>
  <si>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</si>
  <si>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</si>
  <si>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</si>
  <si>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</si>
  <si>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</si>
  <si>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</si>
  <si>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</si>
  <si>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</si>
  <si>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</si>
  <si>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</si>
  <si>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</si>
  <si>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</si>
  <si>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</si>
  <si>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</si>
  <si>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</si>
  <si>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</si>
  <si>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</si>
  <si>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</si>
  <si>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</si>
  <si>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</si>
  <si>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</si>
  <si>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</si>
  <si>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</si>
  <si>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</si>
  <si>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</si>
  <si>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</si>
  <si>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</si>
  <si>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</si>
  <si>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</si>
  <si>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</si>
  <si>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</si>
  <si>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</si>
  <si>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</si>
  <si>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</si>
  <si>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</si>
  <si>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</si>
  <si>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</si>
  <si>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</si>
  <si>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</si>
  <si>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</si>
  <si>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</si>
  <si>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</si>
  <si>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</si>
  <si>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</si>
  <si>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</si>
  <si>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</si>
  <si>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</si>
  <si>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</si>
  <si>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</si>
  <si>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</si>
  <si>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</si>
  <si>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</si>
  <si>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</si>
  <si>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</si>
  <si>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</si>
  <si>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</si>
  <si>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</si>
  <si>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</si>
  <si>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</si>
  <si>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</si>
  <si>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</si>
  <si>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</si>
  <si>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</si>
  <si>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</si>
  <si>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</si>
  <si>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</si>
  <si>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</si>
  <si>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</si>
  <si>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</si>
  <si>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</si>
  <si>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</si>
  <si>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</si>
  <si>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</si>
  <si>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</si>
  <si>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</si>
  <si>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</si>
  <si>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</si>
  <si>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</si>
  <si>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</si>
  <si>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</si>
  <si>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</si>
  <si>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</si>
  <si>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</si>
  <si>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</si>
  <si>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</si>
  <si>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</si>
  <si>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</si>
  <si>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</si>
  <si>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</si>
  <si>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</si>
  <si>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</si>
  <si>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</si>
  <si>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</si>
  <si>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</si>
  <si>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</si>
  <si>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</si>
  <si>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</si>
  <si>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</si>
  <si>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</si>
  <si>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</si>
  <si>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</si>
  <si>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</si>
  <si>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</si>
  <si>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</si>
  <si>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</si>
  <si>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</si>
  <si>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</si>
  <si>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</si>
  <si>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</si>
  <si>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</si>
  <si>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</si>
  <si>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</si>
  <si>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</si>
  <si>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</si>
  <si>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</si>
  <si>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</si>
  <si>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</si>
  <si>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</si>
  <si>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</si>
  <si>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</si>
  <si>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Atténation du risque estimée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</si>
  <si>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</si>
  <si>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</si>
  <si>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</si>
  <si>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</si>
  <si>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</si>
  <si>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</si>
  <si>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</si>
  <si>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</si>
  <si>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</si>
  <si>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</si>
  <si>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</si>
  <si>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</si>
  <si>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</si>
  <si>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</si>
  <si>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</si>
  <si>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</si>
  <si>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</si>
  <si>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Risque de catastrophe d'origine humaine - Collision de navire pétriolier</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</si>
  <si>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</si>
  <si>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</si>
  <si>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</si>
  <si>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</si>
  <si>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</si>
  <si>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</si>
  <si>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</si>
  <si>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</si>
  <si>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</si>
  <si>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</si>
  <si>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</si>
  <si>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</si>
  <si>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</si>
  <si>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</si>
  <si>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</si>
  <si>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</si>
  <si>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</si>
  <si>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</si>
  <si>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 xml:space="preserve">V. section précédente </t>
  </si>
  <si>
    <t xml:space="preserve">Engagements total Non-Vie, provisions pour sinistres </t>
  </si>
  <si>
    <t>Total des engagements non-vie, Meilleure estimation totale brute</t>
  </si>
  <si>
    <t>Total des engagements non-vie, Meilleure estimation totale nette</t>
  </si>
  <si>
    <t xml:space="preserve">Total des engagements non-vie, Total marge de risque </t>
  </si>
  <si>
    <t xml:space="preserve">La somme des totaux des provisions techniques cédées après ajustement lié aux pertes probables </t>
  </si>
  <si>
    <t>La somme des totaux des provisions techniques</t>
  </si>
  <si>
    <t>La somme des totaux de la meilleure estimation totale nette</t>
  </si>
  <si>
    <t>La somme des totaux de la meilleure estimation totale brute</t>
  </si>
  <si>
    <t>La somme des totaux de la meilleure estimation nette des provisions pour sinistres</t>
  </si>
  <si>
    <t>La somme des totaux de la meilleure estimation nette des provisions de primes</t>
  </si>
  <si>
    <t xml:space="preserve">Valeur de la marge de risque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Q25 doit être égal à L3+L6 dans BS_C1
</t>
  </si>
  <si>
    <t>Total des provisions techniques - Total des engagements non-vie</t>
  </si>
  <si>
    <t>Total des provisions techniques cédées après ajustement lié aux pertes probables, total des engagements non-vie</t>
  </si>
  <si>
    <t>Actions ordinaires (y compris actions propres détenues)</t>
  </si>
  <si>
    <t xml:space="preserve">Actions ordinaires (y compris actions propres détenues) - total </t>
  </si>
  <si>
    <t>Actions ordinaires y compris actions propres. Il s'agit du capital ordinaire de l'organisme qui répond aux critères d'inclusion en Tier 1 et Tier 2. Les actions ne satisfaisant pas à ces critères doivent être classées en actions de préférence, quelle que soit par ailleurs leur dénomination ou description.
A1=B1+C1</t>
  </si>
  <si>
    <t>Fonds propres</t>
  </si>
  <si>
    <t>ELEMENTS</t>
  </si>
  <si>
    <t>Primes d'émission relatives aux actions ordinaires - total</t>
  </si>
  <si>
    <t>Primes d'émission relatives aux actions ordinaires - tier 1 non restreint</t>
  </si>
  <si>
    <t>Primes d'émission incluses en T1 non restreint car relatives à des actions ordinaires incluses en T1 non restreint.</t>
  </si>
  <si>
    <t>Primes d'émission relatives aux actions ordinaires - tier 2</t>
  </si>
  <si>
    <t>Primes d'émission incluses en T2 car relatives à des actions ordinaires incluses en T2.</t>
  </si>
  <si>
    <t>A16 - D16</t>
  </si>
  <si>
    <t>Dans le cadre de l'exercice de préparation 2013, seuls les fonds propres Solvabilité I actuellement approuvés par l'ACP et qui recquèreraient l'approbation de l'ACP sous Solvabilité II sont à prendre en compte.</t>
  </si>
  <si>
    <t>Fonds propres issus des états financiers qui ne devraient pas être inclus dans la réserve de réconciliation et qui ne respectent pas les critères de fonds propres de Solvabilité II</t>
  </si>
  <si>
    <t>A42-D42</t>
  </si>
  <si>
    <t>Dans le cadre de l'exercice de préparation 2013, seuls les fonds propres Solvabilité I actuellement approuvés par l'ACP et qui correspondrait à des fonds propres auxiliaires sous Solvabilité II seront pris en compte</t>
  </si>
  <si>
    <t>A46-E46</t>
  </si>
  <si>
    <t>A47-E47</t>
  </si>
  <si>
    <t>Total des fonds propres de l'organisme - fonds propres de base après ajustement - qui sont disponibles pour couvrir le MCR. A47=B47+C47+D47</t>
  </si>
  <si>
    <t>Total des fonds propres de l'organisme - fonds propres de base après ajustement et fonds propres auxiliaires - qui sont disponibles pour couvrir le SCR.
A46=B46+C46+D46+E46</t>
  </si>
  <si>
    <t>A50-E50</t>
  </si>
  <si>
    <t>Fonds propres totaux éligibles pour le calcul du SCR</t>
  </si>
  <si>
    <t>A51-E51</t>
  </si>
  <si>
    <t>Total des fonds propres éligibles selon les limites de Solvabilité II pour le calcul du SCR.
A50=B50+C50+D50+E50</t>
  </si>
  <si>
    <t>Total des fonds propres éligibles selon les limites de Solvabilité II pour le calcul du MCR. 
A51=B51+C51+D51</t>
  </si>
  <si>
    <t>Fonds propres disponibles et éligibles</t>
  </si>
  <si>
    <t>Sans préempter de la structure finale du SCR, dans le cadre de cet exercice, cette valeur à celle de la cellule A13 dans l'état  SCR B2A.</t>
  </si>
  <si>
    <t>Capital de solvabilité requis total pour le risque opérationnel</t>
  </si>
  <si>
    <t xml:space="preserve">C2 = (A2 – B2) – (A2A- B2A). La valeur de C2 &gt;/=0 </t>
  </si>
  <si>
    <t>D1 = (A1 – B1) – (A1A- B1B) , la valeur de D1 &gt;/=0</t>
  </si>
  <si>
    <t>Valeur absolue après le choc - Capital de solvabilité requis brut (capacité d'absorbtion des pertes des provisions techniques exclue) - Risque de taux d'intérêt - choc de baisse des taux d'intérêt</t>
  </si>
  <si>
    <t>D3  &gt;= 0</t>
  </si>
  <si>
    <t>C3 &gt;= 0</t>
  </si>
  <si>
    <t>C4 &gt;= 0.</t>
  </si>
  <si>
    <t>C8 &gt;= 0.</t>
  </si>
  <si>
    <t>D8  &gt;= 0</t>
  </si>
  <si>
    <t>C12 &gt;= 0.</t>
  </si>
  <si>
    <t>D12  &gt;= 0</t>
  </si>
  <si>
    <t>C13 &gt;= 0.</t>
  </si>
  <si>
    <t>D13  &gt;= 0</t>
  </si>
  <si>
    <t>C14 &gt;= 0.</t>
  </si>
  <si>
    <t>D14  &gt;= 0.</t>
  </si>
  <si>
    <t>C16 &gt;= 0.</t>
  </si>
  <si>
    <t>D16 &gt;= 0.</t>
  </si>
  <si>
    <t>C17 &gt;= 0.</t>
  </si>
  <si>
    <t>D17 &gt;= 0.</t>
  </si>
  <si>
    <t>C18 &gt;= 0.</t>
  </si>
  <si>
    <t>Charge brute de capital pour le risque de concentration aggrégée pour chaque exposition à une signature unique.</t>
  </si>
  <si>
    <t>Charge nette de capital pour le risque de concentration, après ajustement pour la capacité d'absorption des pertes des provisions techniques, aggrégée pour chaque exposition à une signature unique.</t>
  </si>
  <si>
    <t xml:space="preserve">Somme pour les différentes devises des éléments suivants : </t>
  </si>
  <si>
    <t>le capital requis (capacité d'absorption des pertes des provisions techniques incluses) pour une dépréciation de la devise étrangère contre la monnaie locale</t>
  </si>
  <si>
    <t>le capital requis (hors capacité d'absorption des pertes des provisions techniques) pour une appréciation de la devise étrangère contre la monnaie locale ;</t>
  </si>
  <si>
    <t>le capital requis (hors capacité d'absorption des pertes des provisions techniques) pour une dépréciation de la devise étrangère contre la monnaie locale</t>
  </si>
  <si>
    <t>Valeur absolue après le choc - Capital de solvabilité requis net - Risque de change</t>
  </si>
  <si>
    <t>Valeur absolue après le choc - Capital de solvabilité requis brut - Risque de change</t>
  </si>
  <si>
    <t>Sans préempter la structure finale du SCR, dans le cadre de cet exercice cette valeur doit être identique à celle indiquée dans la cellule B1 de l'état SCR-B2A.</t>
  </si>
  <si>
    <t>Capital de solvabiltié requis total pour le risque de marché</t>
  </si>
  <si>
    <t>Risque de concentration</t>
  </si>
  <si>
    <t>Valeur absolue après le choc - Capital de solvabilité requis brut - Risque de concentration</t>
  </si>
  <si>
    <t>Valeur absolue après le choc - Capital de solvabilité requis net - Risque de concentration</t>
  </si>
  <si>
    <t>C13-C18</t>
  </si>
  <si>
    <t>Capital de solvabilité requis net (capacité d'absorption des pertes des provisions techniques incluse)</t>
  </si>
  <si>
    <t>D13-D18</t>
  </si>
  <si>
    <t>C3-C8</t>
  </si>
  <si>
    <t>D3-D8</t>
  </si>
  <si>
    <t xml:space="preserve">D8 = (A8 – B8) – (A8A- B8B) </t>
  </si>
  <si>
    <t>Capital de solvabilité requis total net</t>
  </si>
  <si>
    <t>Capital de solvabilité requis total brut</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</si>
  <si>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</si>
  <si>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</si>
  <si>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</si>
  <si>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</si>
  <si>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</si>
  <si>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</si>
  <si>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</si>
  <si>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</si>
  <si>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</si>
  <si>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</si>
  <si>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</si>
  <si>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</si>
  <si>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</si>
  <si>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</si>
  <si>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</si>
  <si>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</si>
  <si>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</si>
  <si>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</si>
  <si>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</si>
  <si>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</si>
  <si>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</si>
  <si>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</si>
  <si>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</si>
  <si>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</si>
  <si>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</si>
  <si>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</si>
  <si>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</si>
  <si>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</si>
  <si>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</si>
  <si>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</si>
  <si>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</si>
  <si>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</si>
  <si>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</si>
  <si>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</si>
  <si>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</si>
  <si>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</si>
  <si>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</si>
  <si>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</si>
  <si>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</si>
  <si>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</si>
  <si>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</si>
  <si>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</si>
  <si>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</si>
  <si>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</si>
  <si>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</si>
  <si>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</si>
  <si>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</si>
  <si>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</si>
  <si>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</si>
  <si>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</si>
  <si>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</si>
  <si>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</si>
  <si>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</si>
  <si>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</si>
  <si>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</si>
  <si>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</si>
  <si>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</si>
  <si>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</si>
  <si>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</si>
  <si>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</si>
  <si>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</si>
  <si>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</si>
  <si>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</si>
  <si>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</si>
  <si>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</si>
  <si>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</si>
  <si>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</si>
  <si>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</si>
  <si>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</si>
  <si>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</si>
  <si>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</si>
  <si>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</si>
  <si>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</si>
  <si>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</si>
  <si>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</si>
  <si>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</si>
  <si>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</si>
  <si>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</si>
  <si>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</si>
  <si>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</si>
  <si>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Primes à acquérir brutes estimées - Régions de l'EEE</t>
  </si>
  <si>
    <t>Primes brutes, sans déduction des primes cédées dans le cadre des contrats de réassurance.</t>
  </si>
  <si>
    <t>République d'Autriche</t>
  </si>
  <si>
    <t>Royaume de Belgique</t>
  </si>
  <si>
    <t>République Tchèque</t>
  </si>
  <si>
    <t>Confédération Suisse ; Principauté du Lichtenstein</t>
  </si>
  <si>
    <t>Royaume du Danemark</t>
  </si>
  <si>
    <t>République fédérale d'Allemagne</t>
  </si>
  <si>
    <t>République d'Islande</t>
  </si>
  <si>
    <t>Irlande</t>
  </si>
  <si>
    <t>Grand Duché du Luxembourg</t>
  </si>
  <si>
    <t>Royaume des Pays-Bas</t>
  </si>
  <si>
    <t>Royaume de Norvège</t>
  </si>
  <si>
    <t>République de Pologne</t>
  </si>
  <si>
    <t>Royaume d'Espagne, Principauté d'Andorre</t>
  </si>
  <si>
    <t>Royaume de Suède</t>
  </si>
  <si>
    <t>Royaume Uni de Grande Bretagne et d'Irlande du Nord</t>
  </si>
  <si>
    <t>Collectivité de Saint Martin</t>
  </si>
  <si>
    <t>Risque de catastrophe naturelle - Tempête</t>
  </si>
  <si>
    <t>Primes à aquérir brutes estimées - Autres régions</t>
  </si>
  <si>
    <t>Asie central et de l'ouest</t>
  </si>
  <si>
    <t>Asie de l'est</t>
  </si>
  <si>
    <t>Asie du sud et du sud-est</t>
  </si>
  <si>
    <t>Océanie</t>
  </si>
  <si>
    <t>Afrique du nord</t>
  </si>
  <si>
    <t>Afrique du sud</t>
  </si>
  <si>
    <t>Amérique du nord hors Etats-Unis d'Amérique</t>
  </si>
  <si>
    <t>Caraïbes et amérique centrale</t>
  </si>
  <si>
    <t>Amérique du sud - zone est</t>
  </si>
  <si>
    <t>Amérique du sud - zone nord, sud et ouest</t>
  </si>
  <si>
    <t>Nord-est des Etats-Unis d'Amérique</t>
  </si>
  <si>
    <t>Sud-est des Etats-Unis d'Amérique</t>
  </si>
  <si>
    <t>Ouest des Etats-Unis d'Amérique</t>
  </si>
  <si>
    <t>Frais d'aquisition reportés</t>
  </si>
  <si>
    <t>A1A-A9A</t>
  </si>
  <si>
    <t>A1-A9</t>
  </si>
  <si>
    <t>Pour chaque sous-module, la valeur des actifs soumis à chacun des choc avant celui-ci.</t>
  </si>
  <si>
    <t>B1-B9</t>
  </si>
  <si>
    <t>Pour chaque sous-module, la valeur des passifs soumis à chacun des choc avant celui-ci.</t>
  </si>
  <si>
    <t>B1A-B9A</t>
  </si>
  <si>
    <t>Valeur initiale (avant le choc)</t>
  </si>
  <si>
    <t>Valeur après le choc</t>
  </si>
  <si>
    <t>Valeur  après le choc - Capital de solvabilité requis brut (capacité d'absorbtion des pertes des provisions techniques exclue) - Risque de taux d'intérêt - choc de hausse des taux d'intérêt</t>
  </si>
  <si>
    <t>Valeur après le choc - Capital de solvabilité requis net (incluant la capacité d'absorbtion des pertes des provisions techniques) - Risque de taux d'intérêt - choc de baisse des taux d'intérêt</t>
  </si>
  <si>
    <t xml:space="preserve">Valeur initiale des passifs (avant le choc) </t>
  </si>
  <si>
    <t xml:space="preserve">Valeur initiale des actifs (avant le choc) </t>
  </si>
  <si>
    <t>Valeur des passifs (capacité d'absorption des pertes liées aux provisions techniques incluse) après le choc</t>
  </si>
  <si>
    <t>Passifs (capacité d'absorption des pertes liées aux provisions techniques incluse)</t>
  </si>
  <si>
    <t>Pour chaque sous-module, la valeur des passifs soumis à chacun des chocs après celui-ci. La valeur des passifs tient compte de la capacité d'absorption des pertes des provisions techniques.</t>
  </si>
  <si>
    <t>C1-C9</t>
  </si>
  <si>
    <t>Pour chaque choc, le capital de solvabilité net (capacité d'absorption des pertes des provisions techniques incluse) requis. Il s'agit de la différence entre la valeur nette des actifs (actifs moins passifs) avant et après le choc.</t>
  </si>
  <si>
    <t>B1B-B9B</t>
  </si>
  <si>
    <t>Valeur des passifs (hors capactié d'absorption des pertes des provisions techniques) après le choc</t>
  </si>
  <si>
    <t>Pour chaque sous-module, la valeur des passifs soumis à chacun des chocs après celui-ci. La valeur des passifs ne tient pas compte de la capacité d'absorption des pertes des provisions techniques.</t>
  </si>
  <si>
    <t>D1-D9</t>
  </si>
  <si>
    <t>Pour chaque choc, le capital de solvabilité brut (hors capacité d'absorption des pertes des provisions techniques) requis. Il s'agit de la différence entre la valeur nette des actifs (actifs moins passifs) avant et après le choc.</t>
  </si>
  <si>
    <t>Capital de solvabilité brut (hors capacité d'absorption des pertes des provisions techniques)</t>
  </si>
  <si>
    <t>D2= (A2-A2A)-(B2-B2B), D2&gt;=0.</t>
  </si>
  <si>
    <t>D3= (A3-A3A)-(B3-B3B), D3&gt;=0.</t>
  </si>
  <si>
    <t>D6 = (A6-A6A)-(B6-B6B), D6 &gt;=0.</t>
  </si>
  <si>
    <t>D7 = (A7-A7A)-(B7-B7B), D7&gt;=0.</t>
  </si>
  <si>
    <t>D9 = (A9-A9A)-(B9-B9B), B9&gt;=0.</t>
  </si>
  <si>
    <t>C10- D10</t>
  </si>
  <si>
    <t xml:space="preserve">Diversification au sein du module risque de souscritption en vie </t>
  </si>
  <si>
    <t>Capital de solvabilité requis total pour le risque de souscription en vie (brut)</t>
  </si>
  <si>
    <t>Capital de solvabilité requis total pour le risque de souscription en vie (net)</t>
  </si>
  <si>
    <t>Capital de solvabilité requis - Risque de souscription en Santé</t>
  </si>
  <si>
    <t>A1-A8</t>
  </si>
  <si>
    <t>B1-B8</t>
  </si>
  <si>
    <t>B1A-B8A</t>
  </si>
  <si>
    <t>C1-C8</t>
  </si>
  <si>
    <t>D1-D8</t>
  </si>
  <si>
    <t>C9- D9</t>
  </si>
  <si>
    <t xml:space="preserve">D9 = D10 – D1 – D2 – D3 – D04 – D7 – D8 </t>
  </si>
  <si>
    <t xml:space="preserve"> C12-C15</t>
  </si>
  <si>
    <t xml:space="preserve"> D12-D16</t>
  </si>
  <si>
    <t>E12-E15</t>
  </si>
  <si>
    <t>Diversification géographique</t>
  </si>
  <si>
    <t>F12-F15</t>
  </si>
  <si>
    <t xml:space="preserve">Valeur initiale des actifs (après le choc) </t>
  </si>
  <si>
    <t>Pour chaque sous-module, la valeur des passifs soumis à chacun des choc après celui-ci.</t>
  </si>
  <si>
    <t>Valeur des passifs (hors capacité d'absorption des pertes liées aux provisions techniques) après le choc</t>
  </si>
  <si>
    <t>Effet de diversification au sein du risque de souscription en Santé NSLT</t>
  </si>
  <si>
    <t>Risque de catastrophe en Santé</t>
  </si>
  <si>
    <t>Le montant reporté dans A21 devrait correspondre à celui reporté dans la cellule C23 de SCR – B3F.</t>
  </si>
  <si>
    <t>Le montant reporté dans A22 devrait correspondre à celui reporté dans la cellule C24 de SCR – B3F.</t>
  </si>
  <si>
    <t>Le montant reporté dans A23 devrait correspondre à celui reporté dans la cellule C25 de SCR – B3F.</t>
  </si>
  <si>
    <t>Sans préempter la structure finale de la formule standard, le montant reporté en A27 devrait correspondre à celui reporté dans la cellule B4 de SCR-B2A.</t>
  </si>
  <si>
    <t>Capital de solvabilité requis brut (capacité d'absorption des pertes des provisions techniques incluse)</t>
  </si>
  <si>
    <t>B26=SUM(C10, A17, D20, B25) - B27</t>
  </si>
  <si>
    <t>Sans préempter la structure finale de la formule standard, le montant reporté en B27 devrait correspondre à celui reporté dans la cellule A4 de SCR-B2A.</t>
  </si>
  <si>
    <t>B21-B26</t>
  </si>
  <si>
    <t>A21-A26</t>
  </si>
  <si>
    <t>Capital de solvabilité requis net total pour le risque de souscription en santé</t>
  </si>
  <si>
    <t>Capital de solvabilité requis brut total pour le risque de souscription en santé</t>
  </si>
  <si>
    <t>Risque de souscription en Santé - total</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</si>
  <si>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</si>
  <si>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</si>
  <si>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</si>
  <si>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</si>
  <si>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</si>
  <si>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A10= somme (A1:A7)</t>
  </si>
  <si>
    <t>B10=somme(B1:B7)</t>
  </si>
  <si>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</si>
  <si>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</si>
  <si>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</si>
  <si>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</si>
  <si>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 xml:space="preserve">A18 </t>
  </si>
  <si>
    <t xml:space="preserve">A20 </t>
  </si>
  <si>
    <t>SCR-B2A L</t>
  </si>
  <si>
    <t>SCR net - risque de marché</t>
  </si>
  <si>
    <t xml:space="preserve">Capital de solvabilité requis, incluant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</si>
  <si>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brut - risque de marché</t>
  </si>
  <si>
    <t xml:space="preserve">Capital de solvabilité requis brut, i.e excluant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</si>
  <si>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net - risque de contrepartie</t>
  </si>
  <si>
    <t xml:space="preserve">Capital de solvabilité requis, incluant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</si>
  <si>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brut - risque de contrepartie</t>
  </si>
  <si>
    <t xml:space="preserve">Capital de solvabilité requis, excluant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</si>
  <si>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net - risque de souscription Vie</t>
  </si>
  <si>
    <t xml:space="preserve">Capital de solvabilité requis, incluant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</si>
  <si>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brut - risque de souscription Vie</t>
  </si>
  <si>
    <t xml:space="preserve">Capital de solvabilité requis, excluant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</si>
  <si>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net - risque de souscription Santé</t>
  </si>
  <si>
    <t xml:space="preserve">Capital de solvabilité requis, incluant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</si>
  <si>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brut - risque de souscription Santé</t>
  </si>
  <si>
    <t xml:space="preserve">Capital de solvabilité requis, excluant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</si>
  <si>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net - risque de souscription Non Vie</t>
  </si>
  <si>
    <t xml:space="preserve">Capital de solvabilité requis, incluant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</si>
  <si>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SCR brut - risque de souscription Non Vie</t>
  </si>
  <si>
    <t xml:space="preserve">Capital de solvabilité requis, excluant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</si>
  <si>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Diversification entre modules – net</t>
  </si>
  <si>
    <t xml:space="preserve">Effets de la diversification entre les modules du SCR en base nette (i.e y compris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</si>
  <si>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Diversification entre modules – brut</t>
  </si>
  <si>
    <t xml:space="preserve">Effets de la diversification entre les modules du SCR en base nette (i.e hors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</si>
  <si>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SCR net - risque lié aux actifs incorporels</t>
  </si>
  <si>
    <t xml:space="preserve">Capital de solvabilité requis, incluant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</si>
  <si>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brut - risque lié aux actifs incorporels</t>
  </si>
  <si>
    <t xml:space="preserve">Capital de solvabilité requis, excluant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</si>
  <si>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de Base - net</t>
  </si>
  <si>
    <t xml:space="preserve">A10 = somme(A1….A7). 
Le SCR de base net est égal à la somme des SCR pour chaque module de risque de la formule standard, après diversification entre modules, et incluant la capacité d’absorption des pertes des provisions techniques.
</t>
  </si>
  <si>
    <t>SCR de Base - brut</t>
  </si>
  <si>
    <t xml:space="preserve">B10 = somme(B1….B7). 
Le SCR de base brut est égal à la somme des SCR pour chaque module de risque de la formule standard, après diversification entre modules et excluant la capacité d’absorption des pertes des provisions techniques.
</t>
  </si>
  <si>
    <t xml:space="preserve">SCR - risque opérationnel </t>
  </si>
  <si>
    <t xml:space="preserve">Capital de Solvabilité Requis pour le module « risque opérationnel » en application de la formule standard.  
En cas de présence de fonds cantonnés matériels, et pour les besoins stricts de la collecte 2013, la cellule sera alimentée à partir de l'état "Fonds cantonnés", comme la somme des SCR notionnels sur le module de risque opérationnel pour les fonds cantonnés et fonds général (se référer à la note dédiée). 
</t>
  </si>
  <si>
    <t xml:space="preserve">Ajustement général pour la capacité d’absorption des pertes des provisions techniques.
A11= max (min(B10-A10;A11B);0) où A11B représente la meilleure estimation des participations futures discrétionnaires. 
En cas de présence de fonds cantonnés matériels, et pour les besoins stricts de la collecte 2013, ce montant sera calculé au niveau de l'entité uniquement. 
</t>
  </si>
  <si>
    <t>Ajustement général pour la capacité d’absorption des pertes des impôts différés.
En cas de présence de fonds cantonnés matériels, et pour les besoins stricts de la collecte 2013, ce montant sera calculé au niveau de l'entité uniquement.</t>
  </si>
  <si>
    <t xml:space="preserve">SCR net d'ajustements pour capacité d'absorption des pertes des provisions techniques et des impôts différés, en application de la formule standard. 
En cas de présence de fonds cantonnés matériels, et pour les besoins stricts de la collecte 2013, en l'absence de diversification entre fonds cantonnés et entre fonds cantonnés et fonds général, le SCR net correspondra au SCR de base, net, augmenté des ajustements pour capacité d'absorption des pertes et du SCR lié au risque opérationnel.  </t>
  </si>
  <si>
    <t xml:space="preserve">Exigence de capital calculée selon les règles fixées à l’article 17 de la Directive 2003/41/EC, pour les fonds cantonnés liés aux activités de fonds de pension visées à l’article 4 de la Directive 2003/41/EC. 
</t>
  </si>
  <si>
    <t xml:space="preserve">SCR global diversifié avant tout exigence de capital supplémentaire (add-on).
Pour les besoins stricts de la collecte 2013, en application de la formule standard et des divers éléments non applicables (groupes…) A18 =  A14C + A17  </t>
  </si>
  <si>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</si>
  <si>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</si>
  <si>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</si>
  <si>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</si>
  <si>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</si>
  <si>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</si>
  <si>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</si>
  <si>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</si>
  <si>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</si>
  <si>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</si>
  <si>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</si>
  <si>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</si>
  <si>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</si>
  <si>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</si>
  <si>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Commentaires généraux</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</si>
  <si>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</si>
  <si>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</si>
  <si>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</si>
  <si>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</si>
  <si>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</si>
  <si>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</si>
  <si>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</si>
  <si>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</si>
  <si>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</si>
  <si>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</si>
  <si>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</si>
  <si>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</si>
  <si>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</si>
  <si>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</si>
  <si>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</si>
  <si>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</si>
  <si>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</si>
  <si>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</si>
  <si>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</si>
  <si>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</si>
  <si>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</si>
  <si>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</si>
  <si>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</si>
  <si>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</si>
  <si>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</si>
  <si>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</si>
  <si>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</si>
  <si>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</si>
  <si>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</si>
  <si>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Identifie, pour chacune des 10 plus grandes expositions à une contrepartie individuelle en termes de perte en cas de défaut, le nom de l'exposition.</t>
  </si>
  <si>
    <t>La valeur de la perte en cas de défaut pour chacune des 10 plus grandes expositions à une contrepartie individuelle.</t>
  </si>
  <si>
    <t>Expositions de type 1 - Exposition à une contrepartie individuelle X - Probabilité de défaut</t>
  </si>
  <si>
    <t>La probabilité de défaut pour chacune des 10 plus grandes expositions à une contrepartie individuelle.</t>
  </si>
  <si>
    <t>Expositions de type 1 - Exposition à une contrepartie individuelle X - Perte en cas de défaut</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</si>
  <si>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</si>
  <si>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</si>
  <si>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Mesure d'exposition au risque de primes</t>
  </si>
  <si>
    <t>Mesure de l'exposition au risque de primes, pour chacune des Line of Business indiquées dans l'état.</t>
  </si>
  <si>
    <t>Mesure de l'exposition risque de provisions pour chacune des Line of Business indiquées dans l'état.</t>
  </si>
  <si>
    <t>Mesure d'exposition au risque de provisions</t>
  </si>
  <si>
    <t>Mesure d'exposition au risque de primes et de provisions</t>
  </si>
  <si>
    <t>Mesure d'exposition totale au risque de primes et de provisions</t>
  </si>
  <si>
    <t>Facteur de diversification géographique utilisée pour la mesure de l'exposition au risque de primes et de provisions. Si ce facteur n'est pas calculé, remplir la cellule avec la valeur par défaut 1.</t>
  </si>
  <si>
    <t>Mesure d'exposition au risque de primes et de provisions pour chacune des Lines of Business indiquées.</t>
  </si>
  <si>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</si>
  <si>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</si>
  <si>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</si>
  <si>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</si>
  <si>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</si>
  <si>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 xml:space="preserve">Valeur des actifs (après le choc) </t>
  </si>
  <si>
    <t>Minimum de Capital Requis - MCR - (à l'exclusion des organismes mixtes)</t>
  </si>
  <si>
    <t xml:space="preserve">Commentaire général </t>
  </si>
  <si>
    <t>Résultat du MCR (non-vie)</t>
  </si>
  <si>
    <t>Résultat de la formule linéaire de calcul du MCR pour la (ré)assurance non-vie</t>
  </si>
  <si>
    <t>Frais de soins  – meilleure estimation  nette</t>
  </si>
  <si>
    <t>Frais de soins –primes émises nettes</t>
  </si>
  <si>
    <t xml:space="preserve">Primes émises  pour les frais de soins au cours des 12 derniers mois, après déduction des primes des contrats de réassurance, avec un plancher égal à zéro.
Comprend les affaires directes et la réassurance proportionnelle acceptée.
</t>
  </si>
  <si>
    <t>Perte de revenus -  meilleure estimation  nette</t>
  </si>
  <si>
    <t>Perte de revenus - primes émises nettes</t>
  </si>
  <si>
    <t xml:space="preserve">Primes émises  pour la perte de revenus au cours des 12 derniers mois, après déduction des primes des contrats de réassurance, avec un plancher égal à zéro.
Comprend les affaires directes et la réassurance proportionnelle acceptée. </t>
  </si>
  <si>
    <t>Responsabilité civile automobile – meilleure estimation nette</t>
  </si>
  <si>
    <t>Responsabilité civile automobile   - primes émises nettes</t>
  </si>
  <si>
    <t>Automobile autre – meilleure estimation nette</t>
  </si>
  <si>
    <t>Automobile autre– primes  émises nettes</t>
  </si>
  <si>
    <t>Primes émises  pour les autres assurances automobiles  au cours des 12 derniers mois, après déduction des primes des contrats de réassurance, avec un plancher égal à zéro.
Comprend les affaires directes et la réassurance proportionnelle acceptée.</t>
  </si>
  <si>
    <t xml:space="preserve">Assurances maritimes, aériennes et transports - primes émises nettes </t>
  </si>
  <si>
    <t>Primes émises  pour les assurances maritimes, aériennes et transports et réassurance au cours des 12 derniers mois, après déduction des primes des contrats de réassurance, avec un plancher égal à zéro. 
Comprend les affaires directes et la réassurance proportionnelle acceptée.</t>
  </si>
  <si>
    <t>Incendie et autres dommages aux biens  - meilleure estimation nette</t>
  </si>
  <si>
    <t>Incendie et autres dommages aux biens  - primes émises  nettes</t>
  </si>
  <si>
    <t>Primes émises  en assurance incendie et autres dommages aux biens  au cours des 12 derniers mois, après déduction des primes des contrats de réassurance, avec un plancher égal à zéro.
Comprend les affaires directes et la réassurance proportionnelle acceptée.</t>
  </si>
  <si>
    <t>Responsabilité civile générale   -meilleure estimation nette</t>
  </si>
  <si>
    <t>Responsabilité civile générale - primes émises nettes</t>
  </si>
  <si>
    <t>Crédit et caution   - meilleure estimation nette</t>
  </si>
  <si>
    <t>Crédit et caution - primes émises nettes</t>
  </si>
  <si>
    <t xml:space="preserve">Primes émises  en assurance crédit et caution  au cours des 12 derniers mois, après déduction des primes des contrats de réassurance, avec un plancher égal à zéro.
Comprend les affaires directes et la réassurance proportionnelle acceptée.
</t>
  </si>
  <si>
    <t>Protection juridique  - meilleure estimation nette</t>
  </si>
  <si>
    <t>Protection juridique  - primes émises nettes</t>
  </si>
  <si>
    <t>Assistance  - meilleure estimation nette</t>
  </si>
  <si>
    <t>Assistance - primes émises nettes</t>
  </si>
  <si>
    <t>Primes émises  en assistance, au cours des 12 derniers mois, après déduction des primes des contrats de réassurance, avec un plancher égal à zéro.
Comprend les affaires directes et la réassurance proportionnelle acceptée.</t>
  </si>
  <si>
    <t>Pertes pécuniaires diverses - meilleure estimation nette</t>
  </si>
  <si>
    <t>Pertes pécuniaires diverses - primes émises nettes</t>
  </si>
  <si>
    <t xml:space="preserve">Réassurance non-proportionnelle responsabilité civile - meilleure estimation nette </t>
  </si>
  <si>
    <t>Réassurance non-proportionnelle  responsabilité civile - primes émises nettes</t>
  </si>
  <si>
    <t>Primes émises en réassurance non-proportionnelle de responsabilité civile  au cours des 12 derniers mois, après déduction des primes des contrats de réassurance, avec un plancher égal à zéro.</t>
  </si>
  <si>
    <t>Réassurance non-proportionnelle  dommages aux biens – meilleure estimation nette</t>
  </si>
  <si>
    <t>Réassurance non-proportionnelle dommages aux biens  - primes émises nettes</t>
  </si>
  <si>
    <t xml:space="preserve">Réassurance non proportionnelle aérien, maritime, transports -meilleure estimation nette </t>
  </si>
  <si>
    <t>Réassurance non proportionnelle aérien, maritime, transports -primes émises nettes</t>
  </si>
  <si>
    <t>Réassurance non proportionnelle santé  - meilleure estimation nette</t>
  </si>
  <si>
    <t>Réassurance non-proportionnelle santé - primes émises nettes</t>
  </si>
  <si>
    <t xml:space="preserve">Primes émises pour la réassurance  non-proportionnelle santé au cours des  12 derniers mois, après déduction des primes de réassurance, avec un plancher égal à zéro. </t>
  </si>
  <si>
    <t>Résultat du MCR (vie)</t>
  </si>
  <si>
    <t xml:space="preserve">Résultat de la formule linéaire de calcul du MCR pour la (ré)assurance vie </t>
  </si>
  <si>
    <t xml:space="preserve">Assurance avec participation aux bénéfices – Participations futures garanties – meilleure estimation nette </t>
  </si>
  <si>
    <t>Assurance avec participation aux bénéfices – Participations futures discrétionnaires – meilleure estimation nette</t>
  </si>
  <si>
    <t>Meilleure estimation nette Unités de compte et fonds indexés – meilleure estimation nette</t>
  </si>
  <si>
    <t xml:space="preserve">Autres engagements de (ré)assurance vie – meilleure estimation nette </t>
  </si>
  <si>
    <t>Capital sous risque pour les engagements en (ré) assurance vie</t>
  </si>
  <si>
    <t>Le capital sous risque représente la somme des garanties en capital des engagements d’assurance et de réassurance vie.</t>
  </si>
  <si>
    <t>MCR linéaire</t>
  </si>
  <si>
    <t xml:space="preserve">SCR, y compris exigences de capital supplémentaires (annuel ou dernier calculé) </t>
  </si>
  <si>
    <t>Correspond à 45% du dernier SCR calculé</t>
  </si>
  <si>
    <t>Correspond à 25% du dernier SCR calculé</t>
  </si>
  <si>
    <t>A30=max(A28,A29)</t>
  </si>
  <si>
    <r>
      <t>Résultat MCR</t>
    </r>
    <r>
      <rPr>
        <sz val="6"/>
        <rFont val="Verdana"/>
        <family val="2"/>
      </rPr>
      <t xml:space="preserve"> </t>
    </r>
    <r>
      <rPr>
        <sz val="11"/>
        <rFont val="Verdana"/>
        <family val="2"/>
      </rPr>
      <t>non-vie</t>
    </r>
  </si>
  <si>
    <t>Résultat MCR vie</t>
  </si>
  <si>
    <t>Meilleure estimation nette des frais de soins et réassurance proportionnelle pour les activités non-vie</t>
  </si>
  <si>
    <t>Primes émises nettes (sur les 12 derniers mois) des frais de soins et réassurance proportionnelle pour les activités non-vie</t>
  </si>
  <si>
    <t>Primes émises  pour les frais de soins au cours des 12 derniers mois, après déduction des primes des contrats de réassurance, avec un plancher égal à zéro, pour les activités non-vie.
Comprend les affaires directes et la réassurance proportionnelle acceptée.</t>
  </si>
  <si>
    <t>Meilleure estimation nette des frais de soins et réassurance proportionnelle pour les activités vie</t>
  </si>
  <si>
    <t>Primes émises nettes (sur les 12 derniers mois) des frais de soins et réassurance proportionnelle pour les activités vie</t>
  </si>
  <si>
    <t>Primes émises  pour les frais de soins au cours des 12 derniers mois, après déduction des primes des contrats de réassurance, avec un plancher égal à zéro, pour les activités vie.
Comprend les affaires directes et la réassurance proportionnelle acceptée.</t>
  </si>
  <si>
    <t>Meilleure estimation nette de la perte de revenus et réassurance proportionnelle pour les activités non-vie</t>
  </si>
  <si>
    <t>Primes émises nettes (sur les 12 derniers mois) de la perte de revenus et réassurance proportionnelle pour les activités non-vie</t>
  </si>
  <si>
    <t>Primes émises  pour la perte de revenus au cours des 12 derniers mois, après déduction des primes des contrats de réassurance, avec un plancher égal à zéro, pour les activités non-vie.
Comprend les affaires directes et la réassurance proportionnelle acceptée.</t>
  </si>
  <si>
    <t>Meilleure estimation nette de la perte de revenus et réassurance proportionnelle pour les activités vie</t>
  </si>
  <si>
    <t>Primes émises nettes (sur les 12 derniers mois) de la perte de revenus et réassurance proportionnelle pour les activités vie</t>
  </si>
  <si>
    <t>Primes émises  pour la perte de revenus au cours des 12 derniers mois, après déduction des primes des contrats de réassurance, avec un plancher égal à zéro, pour les activités vie.
Comprend les affaires directes et la réassurance proportionnelle acceptée.</t>
  </si>
  <si>
    <r>
      <t xml:space="preserve">Meilleure estimation nette de la </t>
    </r>
    <r>
      <rPr>
        <i/>
        <sz val="11"/>
        <rFont val="Verdana"/>
        <family val="2"/>
      </rPr>
      <t xml:space="preserve">workers' compensation </t>
    </r>
    <r>
      <rPr>
        <sz val="11"/>
        <rFont val="Verdana"/>
        <family val="2"/>
      </rPr>
      <t>et réassurance proportionnelle pour les activités non-vie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</si>
  <si>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</si>
  <si>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non-vie.
Comprend les affaires directes et la réassurance proportionnelle acceptée.</t>
    </r>
  </si>
  <si>
    <r>
      <t xml:space="preserve">Meilleure estimation nette de la </t>
    </r>
    <r>
      <rPr>
        <i/>
        <sz val="11"/>
        <rFont val="Verdana"/>
        <family val="2"/>
      </rPr>
      <t>workers' compensation</t>
    </r>
    <r>
      <rPr>
        <sz val="11"/>
        <rFont val="Verdana"/>
        <family val="2"/>
      </rPr>
      <t xml:space="preserve"> et réassurance proportionnelle pour les activités 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</si>
  <si>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vie</t>
    </r>
  </si>
  <si>
    <r>
      <t>Meilleure estimation nette de la responsabilité civile automobile</t>
    </r>
    <r>
      <rPr>
        <i/>
        <sz val="11"/>
        <rFont val="Verdana"/>
        <family val="2"/>
      </rPr>
      <t xml:space="preserve"> </t>
    </r>
    <r>
      <rPr>
        <sz val="11"/>
        <rFont val="Verdana"/>
        <family val="2"/>
      </rPr>
      <t>et réassurance proportionnelle pour les activités non-vie</t>
    </r>
  </si>
  <si>
    <t>Primes émises nettes (sur les 12 derniers mois) de la responsabilité civile automobile et réassurance proportionnelle pour les activités non-vie</t>
  </si>
  <si>
    <t>Meilleure estimation nette de la responsabilité civile automobile et réassurance proportionnelle pour les activités vie</t>
  </si>
  <si>
    <t>Primes émises nettes (sur les 12 derniers mois) de la responsabilité civile automobile et réassurance proportionnelle pour les activités vie</t>
  </si>
  <si>
    <t>Primes émises pour la responsabilité civile automobile au cours des 12 derniers mois, après déduction des primes des contrats de réassurance, avec un plancher égal à zéro, pour les activités vie.
Comprend les affaires directes et la réassurance proportionnelle acceptée.</t>
  </si>
  <si>
    <r>
      <t>Meilleure estimation nette des assurances automobile autres</t>
    </r>
    <r>
      <rPr>
        <i/>
        <sz val="11"/>
        <rFont val="Verdana"/>
        <family val="2"/>
      </rPr>
      <t xml:space="preserve"> </t>
    </r>
    <r>
      <rPr>
        <sz val="11"/>
        <rFont val="Verdana"/>
        <family val="2"/>
      </rPr>
      <t>et réassurance proportionnelle pour les activités non-vie</t>
    </r>
  </si>
  <si>
    <t>Primes émises nettes (sur les 12 derniers mois) des assurances automobile autres et réassurance proportionnelle pour les activités non-vie</t>
  </si>
  <si>
    <t>Primes émises pour les assurances automobile autres au cours des 12 derniers mois, après déduction des primes des contrats de réassurance, avec un plancher égal à zéro, pour les activités non-vie.
Comprend les affaires directes et la réassurance proportionnelle acceptée.</t>
  </si>
  <si>
    <t>Meilleure estimation nette des assurances automobile autres et réassurance proportionnelle pour les activités vie</t>
  </si>
  <si>
    <t>Primes émises nettes (sur les 12 derniers mois) des assurances automobile autres et réassurance proportionnelle pour les activités vie</t>
  </si>
  <si>
    <t>Primes émises pour les assurances automobile autres au cours des 12 derniers mois, après déduction des primes des contrats de réassurance, avec un plancher égal à zéro, pour les activités vie.
Comprend les affaires directes et la réassurance proportionnelle acceptée.</t>
  </si>
  <si>
    <r>
      <t>Meilleure estimation nette des assurances maritimes, aériennes et transports</t>
    </r>
    <r>
      <rPr>
        <i/>
        <sz val="11"/>
        <rFont val="Verdana"/>
        <family val="2"/>
      </rPr>
      <t xml:space="preserve"> </t>
    </r>
    <r>
      <rPr>
        <sz val="11"/>
        <rFont val="Verdana"/>
        <family val="2"/>
      </rPr>
      <t>et réassurance proportionnelle pour les activités non-vie</t>
    </r>
  </si>
  <si>
    <t>Primes émises nettes (sur les 12 derniers mois) des assurances maritimes, aériennes et transports et réassurance proportionnelle pour les activités non-vie</t>
  </si>
  <si>
    <t>Primes émises pour les assurances maritimes, aériennes et transports au cours des 12 derniers mois, après déduction des primes des contrats de réassurance, avec un plancher égal à zéro, pour les activités non-vie.
Comprend les affaires directes et la réassurance proportionnelle acceptée.</t>
  </si>
  <si>
    <t>Meilleure estimation nette des assurances maritimes, aériennes et transports et réassurance proportionnelle pour les activités vie</t>
  </si>
  <si>
    <t>Primes émises nettes (sur les 12 derniers mois) des assurances maritimes, aériennes et transports et réassurance proportionnelle pour les activités vie</t>
  </si>
  <si>
    <t>Primes émises pour les assurances maritimes, aériennes et transports au cours des 12 derniers mois, après déduction des primes des contrats de réassurance, avec un plancher égal à zéro, pour les activités vie.
Comprend les affaires directes et la réassurance proportionnelle acceptée.</t>
  </si>
  <si>
    <r>
      <t>Meilleure estimation nette des assurances incendie et autres dommages aux biens</t>
    </r>
    <r>
      <rPr>
        <i/>
        <sz val="11"/>
        <rFont val="Verdana"/>
        <family val="2"/>
      </rPr>
      <t xml:space="preserve"> </t>
    </r>
    <r>
      <rPr>
        <sz val="11"/>
        <rFont val="Verdana"/>
        <family val="2"/>
      </rPr>
      <t>et réassurance proportionnelle pour les activités non-vie</t>
    </r>
  </si>
  <si>
    <t>Primes émises nettes (sur les 12 derniers mois) des assurances incendie et autres dommages aux biens et réassurance proportionnelle pour les activités non-vie</t>
  </si>
  <si>
    <t>Primes émises pour les assurances incendie et autres dommages aux biens au cours des 12 derniers mois, après déduction des primes des contrats de réassurance, avec un plancher égal à zéro, pour les activités non-vie.
Comprend les affaires directes et la réassurance proportionnelle acceptée.</t>
  </si>
  <si>
    <t>Meilleure estimation nette des assurances incendie et autres dommages aux biens et réassurance proportionnelle pour les activités vie</t>
  </si>
  <si>
    <t>Primes émises nettes (sur les 12 derniers mois) des assurances incendie et autres dommages aux biens et réassurance proportionnelle pour les activités vie</t>
  </si>
  <si>
    <t>Primes émises pour les assurances incendie et autres dommages aux biens au cours des 12 derniers mois, après déduction des primes des contrats de réassurance, avec un plancher égal à zéro, pour les activités vie.
Comprend les affaires directes et la réassurance proportionnelle acceptée.</t>
  </si>
  <si>
    <r>
      <t>Meilleure estimation nette de la responsabilité civile générale</t>
    </r>
    <r>
      <rPr>
        <i/>
        <sz val="11"/>
        <rFont val="Verdana"/>
        <family val="2"/>
      </rPr>
      <t xml:space="preserve"> </t>
    </r>
    <r>
      <rPr>
        <sz val="11"/>
        <rFont val="Verdana"/>
        <family val="2"/>
      </rPr>
      <t>et réassurance proportionnelle pour les activités non-vie</t>
    </r>
  </si>
  <si>
    <t>Primes émises nettes (sur les 12 derniers mois) de la responsabilité civile générale et réassurance proportionnelle pour les activités non-vie</t>
  </si>
  <si>
    <t>Primes émises  pour la responsabilité civile générale au cours des 12 derniers mois, après déduction des primes des contrats de réassurance, avec un plancher égal à zéro, pour les activités non-vie.
Comprend les affaires directes et la réassurance proportionnelle acceptée.</t>
  </si>
  <si>
    <t>Meilleure estimation nette de la responsabilité civile générale et réassurance proportionnelle pour les activités vie</t>
  </si>
  <si>
    <t>Primes émises nettes (sur les 12 derniers mois) de la responsabilité civile générale et réassurance proportionnelle pour les activités vie</t>
  </si>
  <si>
    <t>Meilleure estimation nette du crédit - caution et réassurance proportionnelle pour les activités non-vie</t>
  </si>
  <si>
    <t>Primes émises nettes (sur les 12 derniers mois) du crédit - caution et réassurance proportionnelle pour les activités non-vie</t>
  </si>
  <si>
    <t>Meilleure estimation nette du crédit - caution et réassurance proportionnelle pour les activités vie</t>
  </si>
  <si>
    <t>Primes émises nettes (sur les 12 derniers mois) du crédit - caution et réassurance proportionnelle pour les activités vie</t>
  </si>
  <si>
    <t>Primes émises  pour le crédit - caution au cours des 12 derniers mois, après déduction des primes des contrats de réassurance, avec un plancher égal à zéro, pour les activités vie.
Comprend les affaires directes et la réassurance proportionnelle acceptée.</t>
  </si>
  <si>
    <t>Meilleure estimation nette de la protection juridique et réassurance proportionnelle pour les activités non-vie</t>
  </si>
  <si>
    <t>Primes émises nettes (sur les 12 derniers mois) de la protection juridique et réassurance proportionnelle pour les activités non-vie</t>
  </si>
  <si>
    <t>Primes émises pour la protection juridique au cours des 12 derniers mois, après déduction des primes des contrats de réassurance, avec un plancher égal à zéro, pour les activités non-vie.
Comprend les affaires directes et la réassurance proportionnelle acceptée.</t>
  </si>
  <si>
    <t>Meilleure estimation nette de la protection juridique et réassurance proportionnelle pour les activités vie</t>
  </si>
  <si>
    <t>Primes émises nettes (sur les 12 derniers mois) de la protection juridique et réassurance proportionnelle pour les activités vie</t>
  </si>
  <si>
    <t>Primes émises pour la protection juridique au cours des 12 derniers mois, après déduction des primes des contrats de réassurance, avec un plancher égal à zéro, pour les activités vie.
Comprend les affaires directes et la réassurance proportionnelle acceptée.</t>
  </si>
  <si>
    <t>Meilleure estimation nette de l'assurance assistance et réassurance proportionnelle pour les activités non-vie</t>
  </si>
  <si>
    <t>Primes émises nettes (sur les 12 derniers mois) de l'assurance assistance et réassurance proportionnelle pour les activités non-vie</t>
  </si>
  <si>
    <t>Primes émises pour l'assurance assistance au cours des 12 derniers mois, après déduction des primes des contrats de réassurance, avec un plancher égal à zéro, pour les activités non-vie.
Comprend les affaires directes et la réassurance proportionnelle acceptée.</t>
  </si>
  <si>
    <t>Meilleure estimation nette de l'assurance assistance et réassurance proportionnelle pour les activités vie</t>
  </si>
  <si>
    <t>Primes émises nettes (sur les 12 derniers mois) de l'assurance assistance et réassurance proportionnelle pour les activités vie</t>
  </si>
  <si>
    <t>Primes émises pour l'assurance assistance au cours des 12 derniers mois, après déduction des primes des contrats de réassurance, avec un plancher égal à zéro, pour les activités vie.
Comprend les affaires directes et la réassurance proportionnelle acceptée.</t>
  </si>
  <si>
    <t>Meilleure estimation nette des pertes pécuniaires diverses et réassurance proportionnelle pour les activités non-vie</t>
  </si>
  <si>
    <t>Primes émises nettes (sur les 12 derniers mois) des pertes pécuniaires diverses et réassurance proportionnelle pour les activités non-vie</t>
  </si>
  <si>
    <t>Primes émises pour les pertes pécuniaires diverses au cours des 12 derniers mois, après déduction des primes des contrats de réassurance, avec un plancher égal à zéro, pour les activités non-vie.
Comprend les affaires directes et la réassurance proportionnelle acceptée.</t>
  </si>
  <si>
    <t>Meilleure estimation nette des pertes pécuniaires diverses et réassurance proportionnelle pour les activités vie</t>
  </si>
  <si>
    <t>Primes émises nettes (sur les 12 derniers mois) des pertes pécuniaires diverses et réassurance proportionnelle pour les activités vie</t>
  </si>
  <si>
    <t>Primes émises pour les pertes pécuniaires diverses au cours des 12 derniers mois, après déduction des primes des contrats de réassurance, avec un plancher égal à zéro, pour les activités vie.
Comprend les affaires directes et la réassurance proportionnelle acceptée.</t>
  </si>
  <si>
    <t>Meilleure estimation nette de la réassurance non-proportionnelle responsabilité civile pour les activités non-vie</t>
  </si>
  <si>
    <t>Primes émises nettes (sur les 12 derniers mois) de la réassurance non-proportionnelle responsabilité civile pour les activités non-vie</t>
  </si>
  <si>
    <t>Primes émises en réassurance non-proportionnelle de responsabilité civile  au cours des 12 derniers mois, après déduction des primes des contrats de réassurance, avec un plancher égal à zéro, pour les activités non-vie.</t>
  </si>
  <si>
    <t>Meilleure estimation nette de la réassurance non-proportionnelle responsabilité civile pour les activités vie</t>
  </si>
  <si>
    <t>Primes émises nettes (sur les 12 derniers mois) de la réassurance non-proportionnelle responsabilité civile pour les activités vie</t>
  </si>
  <si>
    <t>Primes émises en réassurance non-proportionnelle de responsabilité civile  au cours des 12 derniers mois, après déduction des primes des contrats de réassurance, avec un plancher égal à zéro, pour les activités vie.</t>
  </si>
  <si>
    <t>Meilleure estimation nette de la réassurance non-proportionnelle dommages aux biens pour les activités non-vie</t>
  </si>
  <si>
    <t>Primes émises nettes (sur les 12 derniers mois) de la réassurance non-proportionnelle dommages aux biens pour les activités non-vie</t>
  </si>
  <si>
    <t>Primes émises en réassurance non-proportionnelle dommages aux biens  au cours des 12 derniers mois, après déduction des primes des contrats de réassurance, avec un plancher égal à zéro, pour les activités non-vie.</t>
  </si>
  <si>
    <t>Meilleure estimation nette de la réassurance non-proportionnelle dommages aux biens pour les activités vie</t>
  </si>
  <si>
    <t>Primes émises nettes (sur les 12 derniers mois) de la réassurance non-proportionnelle dommages aux biens pour les activités vie</t>
  </si>
  <si>
    <t>Primes émises en réassurance non-proportionnelle dommages aux biens  au cours des 12 derniers mois, après déduction des primes des contrats de réassurance, avec un plancher égal à zéro, pour les activités vie.</t>
  </si>
  <si>
    <t>Meilleure estimation nette de la réassurance non-proportionnelle aérien, maritime, transports pour les activités non-vie</t>
  </si>
  <si>
    <t>Primes émises nettes (sur les 12 derniers mois) de la réassurance non-proportionnelle aérien, maritime, transports pour les activités non-vie</t>
  </si>
  <si>
    <t>Primes émises en réassurance non-proportionnelle aérien, maritime, transports au cours des 12 derniers mois, après déduction des primes des contrats de réassurance, avec un plancher égal à zéro, pour les activités non-vie.</t>
  </si>
  <si>
    <t>Meilleure estimation nette de la réassurance non-proportionnelle aérien, maritime, transports pour les activités vie</t>
  </si>
  <si>
    <t>Primes émises nettes (sur les 12 derniers mois) de la réassurance non-proportionnelle aérien, maritime, transports pour les activités vie</t>
  </si>
  <si>
    <t>Primes émises en réassurance non-proportionnelle aérien, maritime, transports au cours des 12 derniers mois, après déduction des primes des contrats de réassurance, avec un plancher égal à zéro, pour les activités vie.</t>
  </si>
  <si>
    <t>Meilleure estimation nette de la réassurance non-proportionnelle santé pour les activités non-vie</t>
  </si>
  <si>
    <t>Primes émises nettes (sur les 12 derniers mois) de la réassurance non-proportionnelle santé pour les activités non-vie</t>
  </si>
  <si>
    <t>Primes émises en réassurance non-proportionnelle santé au cours des 12 derniers mois, après déduction des primes des contrats de réassurance, avec un plancher égal à zéro, pour les activités non-vie.</t>
  </si>
  <si>
    <t>Meilleure estimation nette de la réassurance non-proportionnelle santé pour les activités vie</t>
  </si>
  <si>
    <t>Primes émises nettes (sur les 12 derniers mois) de la réassurance non-proportionnelle santé pour les activités vie</t>
  </si>
  <si>
    <t>Primes émises en réassurance non-proportionnelle santé au cours des 12 derniers mois, après déduction des primes des contrats de réassurance, avec un plancher égal à zéro, pour les activités vie.</t>
  </si>
  <si>
    <t>Résultat MCR non-vie</t>
  </si>
  <si>
    <t>Meilleure estimation nette des assurance avec participation aux bénéfices – Participations futures garanties – pour les activités non-vie</t>
  </si>
  <si>
    <t>Meilleure estimation nette des assurance avec participation aux bénéfices – Participations futures garanties – pour les activités vie</t>
  </si>
  <si>
    <t>Meilleure estimation nette des assurance avec participation aux bénéfices – Participations futures discrétionnaires – pour les activités non-vie</t>
  </si>
  <si>
    <t>Meilleure estimation nette des assurance avec participation aux bénéfices – Participations futures discrétionnaires – pour les activités vie</t>
  </si>
  <si>
    <t>Meilleure estimation nette des unités de compte et fonds indexés pour les activités non-vie</t>
  </si>
  <si>
    <t>Meilleure estimation nette des unités de compte et fonds indexés pour les activités vie</t>
  </si>
  <si>
    <t>Meilleure estimation nette des autres engagements de (ré)assurance vie pour les activités non-vie</t>
  </si>
  <si>
    <t>Meilleure estimation nette des autres engagements de (ré)assurance vie pour les activités vie</t>
  </si>
  <si>
    <t>Capital sous risque pour les engagements de (re)assurance vie pour les activités non-vie</t>
  </si>
  <si>
    <t>Capital sous risque pour les engagements de (re)assurance vie pour les activités vie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</si>
  <si>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</si>
  <si>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</si>
  <si>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</si>
  <si>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</si>
  <si>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</si>
  <si>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</si>
  <si>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</si>
  <si>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</si>
  <si>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</si>
  <si>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</si>
  <si>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</si>
  <si>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</si>
  <si>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</si>
  <si>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</si>
  <si>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</si>
  <si>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</si>
  <si>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</si>
  <si>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</si>
  <si>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</si>
  <si>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</si>
  <si>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</si>
  <si>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</si>
  <si>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</si>
  <si>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</si>
  <si>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</si>
  <si>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</si>
  <si>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</si>
  <si>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</si>
  <si>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</si>
  <si>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</si>
  <si>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</si>
  <si>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</si>
  <si>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</si>
  <si>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</si>
  <si>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</si>
  <si>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</si>
  <si>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</si>
  <si>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</si>
  <si>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</si>
  <si>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</si>
  <si>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</si>
  <si>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</si>
  <si>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</si>
  <si>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</si>
  <si>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</si>
  <si>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</si>
  <si>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</si>
  <si>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</si>
  <si>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</si>
  <si>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</si>
  <si>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</si>
  <si>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</si>
  <si>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</si>
  <si>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</si>
  <si>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</si>
  <si>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</si>
  <si>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</si>
  <si>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</si>
  <si>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</si>
  <si>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</si>
  <si>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</si>
  <si>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</si>
  <si>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</si>
  <si>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</si>
  <si>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</si>
  <si>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</si>
  <si>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</si>
  <si>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</si>
  <si>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</si>
  <si>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</si>
  <si>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</si>
  <si>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</si>
  <si>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</si>
  <si>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</si>
  <si>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</si>
  <si>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</si>
  <si>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</si>
  <si>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</si>
  <si>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</si>
  <si>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</si>
  <si>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</si>
  <si>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</si>
  <si>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</si>
  <si>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</si>
  <si>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</si>
  <si>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</si>
  <si>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</si>
  <si>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</si>
  <si>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</si>
  <si>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</si>
  <si>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</si>
  <si>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</si>
  <si>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</si>
  <si>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</si>
  <si>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</si>
  <si>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</si>
  <si>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</si>
  <si>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</si>
  <si>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</si>
  <si>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</si>
  <si>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</si>
  <si>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</si>
  <si>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</si>
  <si>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</si>
  <si>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</si>
  <si>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</si>
  <si>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</si>
  <si>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</si>
  <si>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</si>
  <si>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</si>
  <si>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</si>
  <si>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</si>
  <si>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</si>
  <si>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</si>
  <si>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</si>
  <si>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</si>
  <si>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</si>
  <si>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</si>
  <si>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</si>
  <si>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</si>
  <si>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</si>
  <si>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</si>
  <si>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</si>
  <si>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</si>
  <si>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</si>
  <si>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</si>
  <si>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</si>
  <si>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</si>
  <si>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</si>
  <si>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</si>
  <si>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</si>
  <si>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</si>
  <si>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</si>
  <si>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</si>
  <si>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</si>
  <si>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</si>
  <si>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</si>
  <si>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</si>
  <si>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Risque de primes et de provisions</t>
  </si>
  <si>
    <t xml:space="preserve"> D1-D12</t>
  </si>
  <si>
    <t xml:space="preserve"> C1-C12</t>
  </si>
  <si>
    <t>E1-E12</t>
  </si>
  <si>
    <t>F1-F12</t>
  </si>
  <si>
    <t>F13=sum(F1 :F12)</t>
  </si>
  <si>
    <t>B15B</t>
  </si>
  <si>
    <t>Effet de diversification au sein du module risque de souscription en non-vie</t>
  </si>
  <si>
    <t>Risque catastrophe en non-vie</t>
  </si>
  <si>
    <t>Capital de solvabilité requis pour le risque de catastrophe en non-vie</t>
  </si>
  <si>
    <t>La valeur à indiquer dans cette cellule devrait correspondre à celle inscrite dans la cellule C21 de SCR-B3F.</t>
  </si>
  <si>
    <t>Capital de solvabilité requis total pour le risque de souscription en non-vie</t>
  </si>
  <si>
    <t xml:space="preserve">Sans préempter la structure finale du SCR, la valeur indiquer dans cette cellule devrait correspondre à celle indiquée dans la cellule A5 de l'état SCR – B2A. 
</t>
  </si>
  <si>
    <t>AA1:AA21</t>
  </si>
  <si>
    <t>AA22:AA36</t>
  </si>
  <si>
    <t>Exposition – Régions de l'EEE</t>
  </si>
  <si>
    <t>La somme des montants assurés dans chacune des 20 régions de l'EEE pour :</t>
  </si>
  <si>
    <t>·     Les lignes d'activités Assurances maritimes, aérienne et de trasport, y compris les contrats de réassurance proportionnelle, lorsque les polices couvrent le risque de tempête et que ce risque est situé dans la région indiquée</t>
  </si>
  <si>
    <t>Total pour toutes les régions avant diversification</t>
  </si>
  <si>
    <t>Exposition – Régions de l'EEE et hors EEE</t>
  </si>
  <si>
    <t>AB1:AB37</t>
  </si>
  <si>
    <t>Les 20 régions de l'EEE sont les mêmes que pour les cellules AA1 à AA20 ; les 14 régions hors EEE sont les mêmes que celles indiquées pour les cellules AA22 à AA35.</t>
  </si>
  <si>
    <t>AC1:AC21</t>
  </si>
  <si>
    <t>AD1:AD21</t>
  </si>
  <si>
    <t>Scenario A ou B – Régions de l'EEE</t>
  </si>
  <si>
    <t>Charge de capital brute</t>
  </si>
  <si>
    <t>Déterminée pour chacune des régions selon le scénario conduisant à la charge de capital la plus importante.</t>
  </si>
  <si>
    <t>AF1:AF21</t>
  </si>
  <si>
    <t>Charge de capital brute pour les autres régions avant diversification</t>
  </si>
  <si>
    <t>Charge de capital brute pour toutes les régions avant diversification</t>
  </si>
  <si>
    <t>Charge de capital brute après diversification</t>
  </si>
  <si>
    <t xml:space="preserve">Atténuation du risque estimée </t>
  </si>
  <si>
    <t>L'effet d'atténuation du risque tient compte des contrats de réassurance et des véhicules de titrisation, à l'exclusion des primes de reconstitution.</t>
  </si>
  <si>
    <t>AG1:AG37</t>
  </si>
  <si>
    <t>AH1:AH37</t>
  </si>
  <si>
    <t>Charge nette - Régions de l'EEE</t>
  </si>
  <si>
    <t>AI1:AI21</t>
  </si>
  <si>
    <t>Charge nette - Autres régions avant diversification</t>
  </si>
  <si>
    <t>Charge nette pour toutes les régions avant diversification</t>
  </si>
  <si>
    <t>Charge nette - effet de diversification</t>
  </si>
  <si>
    <t xml:space="preserve">Une estimation des primes à acquérir par l'organisme d'assurance ou de réassurance durant l'année à venir pour les 14 régions hors EEE et pour les contrats comprenant des garanties relevant des lignes d'acticités suivantes : </t>
  </si>
  <si>
    <t>·  Assurances maritimes, aériennes et de transport, y compris les contrats de réassurance proportionnelle</t>
  </si>
  <si>
    <t>République de Bulgarie</t>
  </si>
  <si>
    <t>République de Croatie</t>
  </si>
  <si>
    <t>République de Chypre</t>
  </si>
  <si>
    <t>République française (à l'exclusion de la Guadeloupe, de la Martinique, de la collectivité de Saint Martin et de la Réunion)</t>
  </si>
  <si>
    <t>République hellénique</t>
  </si>
  <si>
    <t>République de Hongrie</t>
  </si>
  <si>
    <t>République italienne ; République de Saint Marin ; Etat du Vatican</t>
  </si>
  <si>
    <t>République de Malte</t>
  </si>
  <si>
    <t>République portugaise</t>
  </si>
  <si>
    <t>Roumanie</t>
  </si>
  <si>
    <t>République slovaque</t>
  </si>
  <si>
    <t>République tchèque</t>
  </si>
  <si>
    <t>République de Slovénie</t>
  </si>
  <si>
    <t xml:space="preserve">Primes brutes, sans déduction des primes cédées dans le cadre des contrats de réassurance. Les 14 régions hors EEE sont les suivantes : </t>
  </si>
  <si>
    <t>Les sous-modules tremblement de terre, innondation et grêle doivent être remplis de la même manière que le sous-module tempête. Seuls les différences par rapport à ce sous-module sont indiquées dans le LOG.</t>
  </si>
  <si>
    <t xml:space="preserve">Les 20 régions de l'EEE sont les suivantes : </t>
  </si>
  <si>
    <t>Les régions hors EEE sont les mêmes que pour le sous-module tempêtes.</t>
  </si>
  <si>
    <t>La colonne scénario A ou B ne s'applique pas pour le sous-module tremblement de terre.</t>
  </si>
  <si>
    <t>Risque de catastrophe naturelle - Innondation</t>
  </si>
  <si>
    <t xml:space="preserve">Les lignes d'activité à prendre en compte sont les suivantes : </t>
  </si>
  <si>
    <t>·  Automobile autres, y compris les contrats de réassurance proportionnelle</t>
  </si>
  <si>
    <t>Les 14 régions de l'EEE sont les suivantes :</t>
  </si>
  <si>
    <t>La somme des montants assurés dans chacune des 14 régions de l'EEE pour :</t>
  </si>
  <si>
    <t>·     Les lignes d'activités Assurances maritimes, aérienne et de transport, y compris les contrats de réassurance proportionnelle, lorsque les polices couvrent les biens à terre en cas d'innondation et que ce risque est situé dans la région indiquée</t>
  </si>
  <si>
    <t>Les 9 régions de l'EEE à prendre en compte sont les suivantes (les régions hors EEE sont les mêmes que pour le sous-module tempête) :</t>
  </si>
  <si>
    <t>La somme des montants assurés dans chacune des  régions de l'EEE pour :</t>
  </si>
  <si>
    <t>·     Les lignes d'activités Assurances maritimes, aérienne et de transport, y compris les contrats de réassurance proportionnelle, lorsque les polices couvrent les biens à terre en cas de grêle et que ce risque est situé dans la région indiquée</t>
  </si>
  <si>
    <t>·     Les lignes d'activités Automobile autres, y compris les contrats de réassurance proportionnelle, lorsque les polices couvrent les biens à terre en cas de grêle et que ce risque est situé dans la région indiquée. Ces sommes doivent être multuplié par 5 pour la ligne d'activité Automobiles autres.</t>
  </si>
  <si>
    <t>Assurances maritimes, aérienne et transport</t>
  </si>
  <si>
    <t>Réassurance non-proportionnelle aérien, maritime et transport.</t>
  </si>
  <si>
    <t>Risque de catastrophe d'origine humaine – Aviation</t>
  </si>
  <si>
    <t>Les montant à indiquer sont la sommes des garanties par type de couverture (corps d'aviation et responsabilité civile aérienne).</t>
  </si>
  <si>
    <t>Capital de solvabilité requis brut pour le risque incendie</t>
  </si>
  <si>
    <t>·      Tous les bâtiments sont situés entièrement ou en partie dans un rayon de 200 mètres.</t>
  </si>
  <si>
    <t>Nombre de sinistres</t>
  </si>
  <si>
    <t>Primes acquises par type de garanties durant les 12 derniers mois en relation avec le risque de responsabilité civile pour les garanties suivantes :</t>
  </si>
  <si>
    <t>Les primes sont considérées brutes, sans déductions des primes cédées dans le cadre de contrats de réassurance.</t>
  </si>
  <si>
    <t>Primes acquises dans les 12 derniers mois</t>
  </si>
  <si>
    <t>LA3=LA1 x LA2
LB3=LB1 x LB2</t>
  </si>
  <si>
    <t xml:space="preserve">Estimation des primes brutes  à acquérir durant l'année à venir pour les contrats couvrants les groupes de garanties suivants : </t>
  </si>
  <si>
    <t>1.       Engagements d'assurance et de réassurance compris dans les lignes d'activité Assurances maritimes, aérienne et transport, y compris les engagements de réassurance proportionnelle, autres que Maritime et Aviation.</t>
  </si>
  <si>
    <t>2.       Les engagement de réassurance compris dans la ligne d'activité Réassurance maritime, aérienne et de transport non-proportionnelle, autres que la réassurance Maritime et Aviation;</t>
  </si>
  <si>
    <t>3.       Engagements d'assurance et de réassurance compris dans la ligne d'activité Pertes financières diverses, y compris les engagements de réassurance proportionnelle ;</t>
  </si>
  <si>
    <t>4.       Les engagements de réassurance compris dans la ligne d'activité Réassurance dommages autre que responsabilité civile générale ;</t>
  </si>
  <si>
    <t>Les primes sont brutes de réassurance.</t>
  </si>
  <si>
    <t>Risque de catastrophe d'origine humaine – Autres riques catastrophe en non-vie</t>
  </si>
  <si>
    <t xml:space="preserve">Toutes les personnes assurées qui résident dans chacun des pays suivants : </t>
  </si>
  <si>
    <t>Risque de catastrophe en Santé - Risque d'accident majeur</t>
  </si>
  <si>
    <t>République d'Estonie</t>
  </si>
  <si>
    <t>République de Finlande</t>
  </si>
  <si>
    <t>République française</t>
  </si>
  <si>
    <t>République italienne</t>
  </si>
  <si>
    <t>République de Lettonie</t>
  </si>
  <si>
    <t>République de Lituanie</t>
  </si>
  <si>
    <t>Royaume d'Espagne</t>
  </si>
  <si>
    <t>Confédération Suisse</t>
  </si>
  <si>
    <t xml:space="preserve">Et qui sont couverts contre les types d'évènements suivants : </t>
  </si>
  <si>
    <t>1.       Décès accidentel;</t>
  </si>
  <si>
    <t>2.       Invalidité permanente dont la cause est un accident;</t>
  </si>
  <si>
    <t>3.       Invalidité durant 10 ans dont la cause est un accident;</t>
  </si>
  <si>
    <t>4.       Invalidité durant 12 mois dont la cause est un accident ;</t>
  </si>
  <si>
    <t>5.       Soins médicaux dû à un accident.</t>
  </si>
  <si>
    <t>Valeur totale des garanties par type d'évènement</t>
  </si>
  <si>
    <t>NB1-NB31, ND1-ND31, NF1-NF31, NH1-NH31, NJ1-NJ31</t>
  </si>
  <si>
    <t>Risque d'accident majeur</t>
  </si>
  <si>
    <t>Lorsque le montant des prestations garanties dépendent de la nature ou de la gravité d'une blessure résultant des évènements 1 à 5 listés ci-dessus, la valeur des prestations garanties devrait être calculée à partir des prestations maximales prévues par les contrats pour ce type d'évènement.</t>
  </si>
  <si>
    <t>Pour les engagements de frais de soins, la valeur des prestations garanties devrait être calculée à partir d'une estimation des prestations payées moyennes pour les types d'évènement 1 à 5.</t>
  </si>
  <si>
    <t>Risque de catastrophe naturelle - Réassurance non-proportionnelle dommages aux biens</t>
  </si>
  <si>
    <r>
      <t xml:space="preserve">·      L'organisme est engagé envers chacune des personnes au titre d'engagement d'assurance et de réassurance pour </t>
    </r>
    <r>
      <rPr>
        <i/>
        <sz val="11"/>
        <rFont val="Verdana"/>
        <family val="2"/>
      </rPr>
      <t>worker's compensation</t>
    </r>
    <r>
      <rPr>
        <sz val="11"/>
        <rFont val="Verdana"/>
        <family val="2"/>
      </rPr>
      <t xml:space="preserve"> ou pour une assurance perte de revenus de groupe.</t>
    </r>
  </si>
  <si>
    <t>·      Les engagements envers chacune des personnes couvrent au moins l'un des évènements 1 à 5 indiqués plus bas.</t>
  </si>
  <si>
    <t>·      Les personnes assurées travaillent dans le même bâtiment, lequel est situé dans le pays considéré.</t>
  </si>
  <si>
    <t xml:space="preserve">Ces personnes sont assurés cotnre les types d'évènements suivants : </t>
  </si>
  <si>
    <t>Risque de catastrophe en Santé - Pandémie</t>
  </si>
  <si>
    <r>
      <t xml:space="preserve">Nombre de personnes assurées  couvertes par des engagement d'assurance ou de réassurance Perte de revenus autres que </t>
    </r>
    <r>
      <rPr>
        <i/>
        <sz val="11"/>
        <rFont val="Verdana"/>
        <family val="2"/>
      </rPr>
      <t>Worker's compensation</t>
    </r>
    <r>
      <rPr>
        <sz val="11"/>
        <rFont val="Verdana"/>
        <family val="2"/>
      </rPr>
      <t>.</t>
    </r>
  </si>
  <si>
    <t>Perte de revenu - Exposition totale au risque de Pandémie</t>
  </si>
  <si>
    <t>Perte de revenu - Nombre de personnes assurées - Pays</t>
  </si>
  <si>
    <t>Frais de soins - Nombre de personnes assurées - Pays</t>
  </si>
  <si>
    <t>Nombre de personnes assurées pour les pays identifiés dans les cellules NA1 à NI1, lorsque les conditions suivantes sont remplies :</t>
  </si>
  <si>
    <t>·      Les personnes assurées résident dans le pays concerné ;</t>
  </si>
  <si>
    <t>·      Les personnes assurées sont couvertes pas des garanties d'assurance ou de réassurance pour Frais de soin, autre que Worker's compensation couvrant les frais de soin en causés par une maladie infectieuse.</t>
  </si>
  <si>
    <t>Ces personnes peuvent réclamer les perstations suivantes :</t>
  </si>
  <si>
    <t>1.       Hospitalisation ;</t>
  </si>
  <si>
    <t>2.       Consultation auprès un médecin;</t>
  </si>
  <si>
    <t>3.       Prestation autre que soins médicaux formels.</t>
  </si>
  <si>
    <t>Frais de soins - Coût unitaire d'un sinistre par type de soins - Pays</t>
  </si>
  <si>
    <t>Meilleure estimation des prestations pouvant être réglées par l'organisme à une personne pour frais de soin (autre que Worker's compensation), par type de frais de soins (types 1 à 3 définis ci-dessus) en cas de Pandémie.</t>
  </si>
  <si>
    <t>Total des provisions techniques nettes de réassurance pour chaque ligne d'activité</t>
  </si>
  <si>
    <t>Total des provisions techniques nettes de réassurance, total des engagements non-vie</t>
  </si>
  <si>
    <t>Les engagements en devises étrangères doivent être convertis en devise de référence.</t>
  </si>
  <si>
    <t xml:space="preserve">B9=SUM(B1:B7)
</t>
  </si>
  <si>
    <t>B1-B7</t>
  </si>
  <si>
    <t>B10-B13</t>
  </si>
  <si>
    <t xml:space="preserve">Pour chacune des lignes d'activités indiquées
</t>
  </si>
  <si>
    <t>C1-C7</t>
  </si>
  <si>
    <t>Provisions techniques cédées après ajustement lié aux pertes probables – Total (Vie autre que Santé, UC incluses)</t>
  </si>
  <si>
    <t>Provisions techniques cédées après ajustement lié aux pertes probables - Vie y compris UC, hors santé)</t>
  </si>
  <si>
    <t>C10-C13</t>
  </si>
  <si>
    <t>Marge de risque - Vie y compris U.C., hors santé</t>
  </si>
  <si>
    <t xml:space="preserve">Telle 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t>
  </si>
  <si>
    <t>Marge de risque - Total vie y compris U.C., hors santé</t>
  </si>
  <si>
    <t>E10-E13</t>
  </si>
  <si>
    <t>Marge de risque - Santé similaire à la vie</t>
  </si>
  <si>
    <t>Marge de risque - Total Santé similaire à la vie</t>
  </si>
  <si>
    <t>Provisions techniques - Total</t>
  </si>
  <si>
    <t>F1-F14</t>
  </si>
  <si>
    <t xml:space="preserve">Uniquement pour la valorisation selon les comptes sociaux. Correspond à la part des frais d'acquisition allouée aux exercices futurs. </t>
  </si>
  <si>
    <t>Actifs incorporels autres que les écarts d'acquisition.
Tout élément non monétaire sans substance physique.
Valeur nulle retenue sous Solvabilité II, sauf si les actifs incorporels peuvent faire l'objet d'une cession séparée et que organisme puisse démontrer qu'il existe une valeur de marché pour les mêmes actifs ou des actifs présentant des caractéristiques similaires.</t>
  </si>
  <si>
    <t>Fonds excédentaires (article 91 de la directive) indisponible au niveau groupe</t>
  </si>
  <si>
    <t>Pourcentage du BSCR</t>
  </si>
  <si>
    <t>Calcul du SCR notionnel en application de la formule standard</t>
  </si>
  <si>
    <t>Seul les éléments nécessitant des informations supplémentaires non contenues dans l'état ont été repris dans cette annexe. Pour rappel, un document de synthèse sur les fonds propres S2 et leur articulation avec le Bilan S2 et les fonds propres statutaires est également transmis par l'ACP dans le cadre de l'exercice de préparation 2013.</t>
  </si>
  <si>
    <t>En cas de présence de fonds cantonné(s), l'état OF B1Q est à renseigner au niveau de l'entité, mais l'ajustement prévu au titre des fonds propres non disponibles des fonds cantonnés devra être effectué (à cette fin, la valeur des fonds propres de chaque fonds cantonnés, ainsi que le SCR notionnel attaché, sera renseigné dans l'état "fonds cantonnés")</t>
  </si>
  <si>
    <t>La réserve de réconciliation représente l'écart entre l’actif net S2 ajusté  et les éléments de capital “pur” ventilés dans les postes précédents. 
L'actif net ajusté S2 correspond à l'excédent actif sur passif S2, duquel sont déduits certains éléments (actions détenues en propre, dividendes prévus, fonds propres excédentaires sur fonds cantonnés)
Voir document de synthèse transmis par l'ACP.
A12 = B12</t>
  </si>
  <si>
    <t>se référer à la présentation de synthèse des fonds propres S2, et de l'articulation avec le Bilan et les fonds propres S2</t>
  </si>
  <si>
    <t>B29</t>
  </si>
  <si>
    <t>Profits futurs sur primes futures</t>
  </si>
  <si>
    <t xml:space="preserve">
A32=A30+A31
</t>
  </si>
  <si>
    <t xml:space="preserve">La réserve de réconciliation inclut une partie de l'excès des actifs sur les passifs correspondant aux profits attendus sur les primes futures. Cette cellule représente ce montant pour l'activiténon- vie. 
A30=B30
</t>
  </si>
  <si>
    <t xml:space="preserve">La réserve de réconciliation inclut une partie de l'excès des actifs sur les passifs correspondant aux profits attendus sur les primes futures. Cette cellule représente ce montant pour l'activité vie. 
A30=B30
</t>
  </si>
  <si>
    <t xml:space="preserve">Un actif qui peut est utilisé afin de réduire la charge d'impôt sur les périodes futures.
Peut ne pas être valorisé dans les comptes sociaux, mais devrait avoir une valeur si les comptes sont établis suivant les normes IFRS.
</t>
  </si>
  <si>
    <t>Obligations d'entreprises</t>
  </si>
  <si>
    <t>Autres placements non couverts par les éléments ci-dessus.</t>
  </si>
  <si>
    <t>Titres hybrides, combinant un instrument à revenu fixe avec une série de produits dérivés. Sont exclus de cette catégorie les titres à revenu fixe des émetteurs souverains. 
Concerne des produits comprenant tout type de produits dérivés, y compris les Credit Default Swaps (CDS),  Constant Maturity Swaps (CMS), et Credit Default Options (CDO)
Correspond à la catégorie CIC n°5</t>
  </si>
  <si>
    <t>Titres dont la valeur et les paiements sont fonction d'un portefeuille d'actifs sous-jacents. Sont compris les Asset Backed Securities (ABS),  Mortgage Backed securities (MBS),  Commercial Mortgage Backed securities (CMBS), Collateralised Debt Obligations (CDO), Collateralised Loan Obligations (CLO), et Collateralised Mortgage Obligations (CMO)
Correspond à catégorie CIC n°6</t>
  </si>
  <si>
    <t xml:space="preserve">Les instruments financiers dont la valeur est basée sur les variations de prix futurs attendus des actifs sous jacents. 
Les valeurs Solvabilité II et des comptes annuels sont celles à la clôture. 
Seules les valeurs positives sont rapportées ici. Correspond aux catégories de CIC de A à F
</t>
  </si>
  <si>
    <t>Autres prêts et prêts hypothécaires</t>
  </si>
  <si>
    <t xml:space="preserve">PT santé similaires à la vie
</t>
  </si>
  <si>
    <t>PT unités de compte ou indexées</t>
  </si>
  <si>
    <t>Vie hors santé, unités de compte ou indexés</t>
  </si>
  <si>
    <t xml:space="preserve">Montants dus par les réassureurs et liés à l'activité de réassurance, autres que les provisions techniques cédées.
Le poste pourrait comprendre: les créances vis-à-vis des réassureurs relatives aux sinistres réglés aux assurés ou aux bénéficiaires, tout règlement autre que ceux liés à des événements assurés ou à des règlements de sinistres.
</t>
  </si>
  <si>
    <t>Actions propres auto-détenues (elles seraient déduites du capital social en IFRS).</t>
  </si>
  <si>
    <t>Billets et pièces en caisse  qui sont habituellement utilisés pour effectuer des paiements, et les dépôts échangeables contre des devises à vue au pair et qui sont directement utilisables pour effectuer des paiements par chèque, virement, crédit / débit direct ou tout autre moyen de paiement direct, sans pénalité ni restriction. 
Correspond aux catégories CIC n°71 et 72</t>
  </si>
  <si>
    <t>Provision techniques santé (similaire à la non-vie) : marge de risque</t>
  </si>
  <si>
    <t>Engagements nets liés au régime de retraite des salariés, si applicable selon les régimes de retraite.</t>
  </si>
  <si>
    <t>Montants (par exemple trésorerie) reçus de la part des réassureurs ou déduits par le réassureur en fonction du traité de réassurance.</t>
  </si>
  <si>
    <t xml:space="preserve">Les instruments financiers dont la valeur est basée sur les variations de prix futurs attendus des actifs sous jacents. 
Les valeurs Solvabilité II et des comptes annuels sont celles à la clôture. 
Seules les valeurs négatives sont rapportées ici. Correspond aux catégories de CIC de A à F 
</t>
  </si>
  <si>
    <t xml:space="preserve">Provisions techniques vie (hors santé) calculées comme la somme de la meillleure estimation et de la marge de risque - Brute </t>
  </si>
  <si>
    <t xml:space="preserve">Total provisions techniques vie (y.c. UC, hors santé) calculées comme la somme de la meillleure estimation et de la marge de risque - Brute </t>
  </si>
  <si>
    <t xml:space="preserve">
Pour chacune des lignes d'activités indiquées</t>
  </si>
  <si>
    <t>E1-E7</t>
  </si>
  <si>
    <t xml:space="preserve">A23=A5+A14  </t>
  </si>
  <si>
    <t xml:space="preserve">B23=B5+B14  </t>
  </si>
  <si>
    <t xml:space="preserve">C23=C5+C14  </t>
  </si>
  <si>
    <t xml:space="preserve">E23=E5+E14  </t>
  </si>
  <si>
    <t xml:space="preserve">F23=F5+F14  </t>
  </si>
  <si>
    <t xml:space="preserve">G23=G5+G14 </t>
  </si>
  <si>
    <t xml:space="preserve">H23=H5+H14 </t>
  </si>
  <si>
    <t xml:space="preserve">I23=I5+I14  </t>
  </si>
  <si>
    <t xml:space="preserve">J23=J5+J14  </t>
  </si>
  <si>
    <t xml:space="preserve">K23=K5+K14 </t>
  </si>
  <si>
    <t xml:space="preserve">L23=L5+L14  </t>
  </si>
  <si>
    <t xml:space="preserve">M23=M5+M14  </t>
  </si>
  <si>
    <t xml:space="preserve">N23=N5+N14  </t>
  </si>
  <si>
    <t xml:space="preserve">O23=O5+O14  </t>
  </si>
  <si>
    <t xml:space="preserve">P23=P5+P14  </t>
  </si>
  <si>
    <t xml:space="preserve">A24=A13+A22  </t>
  </si>
  <si>
    <t xml:space="preserve">B24=B13+B22 </t>
  </si>
  <si>
    <t xml:space="preserve">C24=C13+C22  </t>
  </si>
  <si>
    <t xml:space="preserve">D24=D13+D22  </t>
  </si>
  <si>
    <t xml:space="preserve">E24=E13+E22  </t>
  </si>
  <si>
    <t xml:space="preserve">F24=F13+F22  </t>
  </si>
  <si>
    <t xml:space="preserve">G24=G13+G22  </t>
  </si>
  <si>
    <t xml:space="preserve">H24=H13+H22  </t>
  </si>
  <si>
    <t xml:space="preserve">I24=I13+I22  </t>
  </si>
  <si>
    <t xml:space="preserve">J24=J13+J22  </t>
  </si>
  <si>
    <t xml:space="preserve">K24=K13+K22  </t>
  </si>
  <si>
    <t xml:space="preserve">L24=L13+L22  </t>
  </si>
  <si>
    <t xml:space="preserve">M24=M13+M22 </t>
  </si>
  <si>
    <t xml:space="preserve">N24=N13+N22 </t>
  </si>
  <si>
    <t xml:space="preserve">O24=O13+O22 </t>
  </si>
  <si>
    <t xml:space="preserve">P24=P13+P22 </t>
  </si>
  <si>
    <t xml:space="preserve">Q23=SUM(A23:P23)
</t>
  </si>
  <si>
    <t xml:space="preserve">Q27=SUM(A27:P27)
</t>
  </si>
  <si>
    <t xml:space="preserve">Q26=SUM(A26:P26)
</t>
  </si>
  <si>
    <t xml:space="preserve">O27=O12+O21  </t>
  </si>
  <si>
    <t xml:space="preserve">N27=N12+N21  </t>
  </si>
  <si>
    <t xml:space="preserve">M27=M12+M21  </t>
  </si>
  <si>
    <t xml:space="preserve">L27=L12+L21 </t>
  </si>
  <si>
    <t xml:space="preserve">K27=K12+K21  </t>
  </si>
  <si>
    <t xml:space="preserve">J27=J12+J21 </t>
  </si>
  <si>
    <t xml:space="preserve">I27=I12+I21  </t>
  </si>
  <si>
    <t xml:space="preserve">H27=H12+H21 </t>
  </si>
  <si>
    <t xml:space="preserve">G27=G12+G21 </t>
  </si>
  <si>
    <t xml:space="preserve">F27=F12+F21  </t>
  </si>
  <si>
    <t xml:space="preserve">E27=E12+E21  </t>
  </si>
  <si>
    <t xml:space="preserve">D27=D12+D21  </t>
  </si>
  <si>
    <t xml:space="preserve">C27=C12+C21  </t>
  </si>
  <si>
    <t xml:space="preserve">B27=B12+B21  </t>
  </si>
  <si>
    <t xml:space="preserve">A27=A12+A21  </t>
  </si>
  <si>
    <t xml:space="preserve">  Autres prêts et prêts hypothécaires</t>
  </si>
  <si>
    <t xml:space="preserve">  Prêts et prêts hypothécaires aux particuliers</t>
  </si>
  <si>
    <t>A4=A5+A6+A7B+A8E+A9+A10A+A10B+A11</t>
  </si>
  <si>
    <t>L25A=L1+L4+L6B+L7+L10+LS14+L18+L22+L13+L17+L16+L19+L20+L15A+L15B+L15C+L15D+L26+L25</t>
  </si>
  <si>
    <t>Total (Santé similaire à vie)</t>
  </si>
  <si>
    <r>
      <t>Provisions techniques cédées après ajustement lié aux pertes probables – Santé similaire</t>
    </r>
    <r>
      <rPr>
        <sz val="11"/>
        <rFont val="Verdana"/>
        <family val="2"/>
      </rPr>
      <t xml:space="preserve"> à la vie</t>
    </r>
  </si>
  <si>
    <t>Provisions techniques cédées après ajustement lié aux pertes probables – Total Santé similaire à la vie</t>
  </si>
  <si>
    <t>A1-A14</t>
  </si>
  <si>
    <t>Obligations et prêts</t>
  </si>
  <si>
    <t>titres échangeables ou autres instruments financiers ayant pour sous-jacents des prêts restructurés</t>
  </si>
  <si>
    <t xml:space="preserve">le capital requis (capacité d'absorption des pertes des provisions techniques incluses) pour une appréciation de la devise étrangère contre la monnaie locale </t>
  </si>
  <si>
    <t>Créances sur intermédiaires dues depuis plus de 3 mois</t>
  </si>
  <si>
    <t>commentaire général</t>
  </si>
  <si>
    <t>Sans préempter la structure finale du SCR, dans le cadre de cet exercice cette valeur devrait correspondre à celle indiquée dans la cellule A3 de SCR-B2A</t>
  </si>
  <si>
    <t>Sans préempter la structure finale du SCR, dans le cadre de cet exercice cette valeur devrait correspondre à celle indiquée dans la cellule B3 de SCR-B2A</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</si>
  <si>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</si>
  <si>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</si>
  <si>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</si>
  <si>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</si>
  <si>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Risque de souscription en santé  non similaire à la Vie</t>
  </si>
  <si>
    <t>Risque de rachat en Santé non similaire à la Vie</t>
  </si>
  <si>
    <t xml:space="preserve">Réassurance non-proportionnelle dommage aux biens </t>
  </si>
  <si>
    <t xml:space="preserve">Réassurance non-proportionnelle responsabilité civile </t>
  </si>
  <si>
    <t>Total Risque de souscription en santé  non similaire à la Vie</t>
  </si>
  <si>
    <t>Risque de souscription en non-vie - Total</t>
  </si>
  <si>
    <t>Risque de catastrophe en santé - Sommaire</t>
  </si>
  <si>
    <t>Sans préempter de la structure finale du SCR, dans le cadre de cet exercice, cette valeur est le résultat du pourcentage appliqué au SCR de base (BSCR) indiqué dans la cellule A10 de l'état  SCR B2A.</t>
  </si>
  <si>
    <t xml:space="preserve">L’état doit être rempli par les organismes autres que les organismes mixtes qui doivent remplir à la place le MCR_B4B. 
Le calcul du MCR combine une formule linéaire avec un plancher de 25% et un plafond de 45% du SCR. Le MCR est  soumis à un plancher absolu, exprimé en euros, dépendant de l’activité de l’organisme (comme défini à l’article A 129(1)(d) de la Directive).
Pour le calcul de la formule linéaire, les primes nettes de réassurance sont les primes émises moins les primes de réassurance correspondantes.
Pour le calcul de la formule linéaire, les provisions techniques sont sans la marge de risque (seule la meilleure estimation des provisions techniques est à retenir).
</t>
  </si>
  <si>
    <t>A24=OG23</t>
  </si>
  <si>
    <t>C24=OJ23</t>
  </si>
  <si>
    <t xml:space="preserve">Elément de la formule linéaire pour la (ré)assurance non vie </t>
  </si>
  <si>
    <t xml:space="preserve">Elément de la formule linéaire pour la (ré)assurance vie </t>
  </si>
  <si>
    <t xml:space="preserve">Provisions techniques  pour les frais de soins, sans la marge de risque, après déduction des provisions techniques cédées au titre des contrats de réassurance, avec un plancher égal à zéro.  
Comprend les affaires directes et la réassurance proportionnelle acceptée.
</t>
  </si>
  <si>
    <t xml:space="preserve">Provisions techniques pour la perte de revenus, sans la marge de risque, après déduction des provisions techniques cédées au titre des contrats de réassurance, avec un plancher égal à zéro. 
Comprend les affaires directes et la réassurance proportionnelle acceptée.
</t>
  </si>
  <si>
    <r>
      <rPr>
        <i/>
        <sz val="11"/>
        <rFont val="Verdana"/>
        <family val="2"/>
      </rPr>
      <t xml:space="preserve">Workers’ compensation </t>
    </r>
    <r>
      <rPr>
        <sz val="11"/>
        <rFont val="Verdana"/>
        <family val="2"/>
      </rPr>
      <t xml:space="preserve"> -meilleure estimation nette </t>
    </r>
  </si>
  <si>
    <r>
      <rPr>
        <i/>
        <sz val="11"/>
        <rFont val="Verdana"/>
        <family val="2"/>
      </rPr>
      <t xml:space="preserve">Workers’ compensation </t>
    </r>
    <r>
      <rPr>
        <sz val="11"/>
        <rFont val="Verdana"/>
        <family val="2"/>
      </rPr>
      <t xml:space="preserve">- primes émises nettes </t>
    </r>
  </si>
  <si>
    <t xml:space="preserve">Provisions techniques pour la workers’ compensation, sans la marge de risque, après déduction des provisions techniques cédées au titre des contrats de réassurance, avec un plancher égal à zéro. 
Comprend les affaires directes et la réassurance proportionnelle acceptée.
</t>
  </si>
  <si>
    <t>Primes émises  pour la workers’ compensation au cours des 12 derniers mois, après déduction des primes des contrats de réassurance, avec un plancher égal à zéro.
Comprend les affaires directes et la réassurance proportionnelle acceptée.</t>
  </si>
  <si>
    <t>Provisions techniques de responsabilité civile automobile, sans la marge de risque, après déduction des provisions techniques cédées au titre des contrats de réassurance, avec un plancher égal à zéro. 
Comprend les affaires directes et la réassurance proportionnelle acceptée.</t>
  </si>
  <si>
    <t>Primes émises en responsabilité civile automobile au cours des 12 derniers mois, après déduction des primes des contrats de réassurance, avec un plancher égal à zéro.
Comprend les affaires directes et la réassurance proportionnelle acceptée.</t>
  </si>
  <si>
    <t xml:space="preserve">Provisions techniques pour les autres assurances automobiles, sans la marge de risque, après déduction des provisions techniques cédées au titre des contrats de réassurance, avec un plancher égal à zéro. 
Comprend les affaires directes et la réassurance proportionnelle acceptée.
</t>
  </si>
  <si>
    <t xml:space="preserve">Provisions techniques pour les assurances maritimes, aériennes et transports, sans la marge de risque, après déduction des provisions techniques cédées au titre des contrats de réassurance , avec un plancher égal à zéro. 
Comprend les affaires directes et la réassurance proportionnelle acceptée.
</t>
  </si>
  <si>
    <t>Assurances maritimes, aériennes et transports  -meilleure estimation nette</t>
  </si>
  <si>
    <t xml:space="preserve">Provisions techniques d’assurance incendie et autres dommages aux biens, sans la marge de risque, après déduction des provisions techniques cédées au titre des contrats de réassurance , avec un plancher égal à zéro. 
Comprend les affaires directes et la réassurance proportionnelle acceptée.
</t>
  </si>
  <si>
    <t xml:space="preserve">Provisions techniques pour la responsabilité civile générale, sans la marge de risque, après déduction des provisions techniques cédées au titre des contrats de réassurance, avec un plancher égal à zéro. 
Comprend les affaires directes et la réassurance proportionnelle acceptée.
</t>
  </si>
  <si>
    <t>Primes émises en responsabilité civile générale au cours des 12 derniers mois, après déduction des primes des contrats de réassurance, avec un plancher égal à zéro.
Comprend les affaires directes et la réassurance proportionnelle acceptée.</t>
  </si>
  <si>
    <t xml:space="preserve">Provisions techniques d’assurance crédit et caution, sans la marge de risque, après déduction des provisions techniques cédées au titre des contrats de réassurance, avec un plancher égal à zéro. 
Comprend les affaires directes et la réassurance proportionnelle acceptée.
</t>
  </si>
  <si>
    <t>Provisions techniques d’assurance protection juridique, sans la marge de risque, après déduction des provisions techniques cédées au titre des contrats de réassurance, avec un plancher égal à zéro. 
Comprend les affaires directes et la réassurance proportionnelle acceptée.</t>
  </si>
  <si>
    <t xml:space="preserve">Primes émises en assurance protection juridique au cours des 12 derniers mois, après déduction des primes des contrats de réassurance, avec un plancher égal à zéro. 
Comprend les affaires directes et la réassurance proportionnelle acceptée.
</t>
  </si>
  <si>
    <t>Primes émises pour l’assurance pertes pécuniaires diverses au cours des 12 derniers mois, après déductions des primes des contrats de réassurance, avec un plancher égal à zéro. 
Comprend les affaires directes et la réassurance proportionnelle acceptée.</t>
  </si>
  <si>
    <t>Provisions techniques d’assurance pertes pécuniaires diverses, sans la marge de risque après déduction des provisions techniques cédées au titre des contrats de réassurance, avec un plancher égal à zéro.  
Comprend les affaires directes et la réassurance proportionnelle acceptée.</t>
  </si>
  <si>
    <t>Provisions techniques de réassurance non-proportionnelle de responsabilité civile, sans la marge de risque après déduction des provisions techniques cédées au titre des contrats de réassurance, avec un plancher égal à zéro.</t>
  </si>
  <si>
    <t xml:space="preserve">Provisions techniques pour la réassurance non-proportionnelle de dommages aux biens, sans la marge de risque après déduction des provisions techniques cédées au titre des contrats de réassurance, avec un plancher égal à zéro.
</t>
  </si>
  <si>
    <t xml:space="preserve">Primes émises pour la réassurance non-proportionnelle de dommages aux biens au cours des 12 derniers mois, après déductions des primes des contrats de réassurance, avec un plancher égal à zéro. </t>
  </si>
  <si>
    <t>Provisions techniques pour la réassurance non-proportionnelle aérien, maritime, transports sans la marge de risque, après déduction des provisions techniques cédées au titre des contrats de réassurance , avec un plancher égal à zéro.</t>
  </si>
  <si>
    <t xml:space="preserve">Primes émises pour la réassurance non-proportionnelle aérien, maritime, transports au cours des 12 derniers mois, après déduction des primes des contrats de réassurance, avec un plancher égal à zéro. </t>
  </si>
  <si>
    <t>Provisions techniques pour la réassurance non-proportionnelle santé, sans la marge de risque après déduction des provisions techniques cédées au titre des contrats de réassurance, avec un plancher à zéro.</t>
  </si>
  <si>
    <t>Provisions techniques, sans la marge de risque, liées aux participations futures garanties de l’assurance vie avec participation aux bénéfices,  après déduction des provisions techniques cédées au titre des contrats de réassurance, avec un plancher égal à zéro.</t>
  </si>
  <si>
    <t>Provisions techniques, sans la marge de risque, liées aux participations futures discrétionnaires de l’assurance vie avec participation aux bénéfices, après déduction des provisions techniques cédées au titre des contrats de réassurance, avec un plancher égal à zéro.</t>
  </si>
  <si>
    <t xml:space="preserve">Provisions techniques, sans la marge de risque, pour les unités de compte et fonds indexés après déduction des provisions techniques cédées au titre des contrats de réassurance, avec un plancher égal à zéro.  </t>
  </si>
  <si>
    <t xml:space="preserve">Comprend les rentes issues de l’assurance non-vie
</t>
  </si>
  <si>
    <t>Provisions techniques,  sans la marge de risque, pour tous les autres engagements  de (ré)assurance vie après déduction des provisions techniques cédées au titre des contrats de réassurance , avec un plancher égal à zéro.</t>
  </si>
  <si>
    <t xml:space="preserve">Formule. Le résultat de la formule linéaire des exigences de Capital Minimum Requis (MCR) devrait être égal à la somme des composants du MCR linéaire pour la non vie et pour la vie </t>
  </si>
  <si>
    <t>A30 =max(A28,A29)</t>
  </si>
  <si>
    <t>Element de la formule linéaire pour la (ré)assurance non vie des activités non-vie. Il est calculé selon les exigences de la Directive 2009/138/EC.</t>
  </si>
  <si>
    <t>Element de la formule linéaire pour la (ré)assurance non vie des activités vie. Il est calculé selon les exigences de la Directive 2009/138/EC.</t>
  </si>
  <si>
    <t>Provisions techniques  pour les frais de soins, sans la marge de risque, après déduction des provisions techniques cédées au titre des contrats de réassurance, avec un plancher égal à zéro, pour les activités non-vie</t>
  </si>
  <si>
    <t>Provisions techniques  pour les frais de soins, sans la marge de risque, après déduction des provisions techniques cédées au titre des contrats de réassurance, avec un plancher égal à zéro, pour les activités vie</t>
  </si>
  <si>
    <t>Provisions techniques  pour la perte de revenus, sans la marge de risque, après déduction des provisions techniques cédées au titre des contrats de réassurance, avec un plancher égal à zéro, pour les activités non-vie</t>
  </si>
  <si>
    <t>Provisions techniques  pour la perte de revenus, sans la marge de risque, après déduction des provisions techniques cédées au titre des contrats de réassurance, avec un plancher égal à zéro, pour les activités vie.</t>
  </si>
  <si>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</si>
  <si>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vie.
Comprend les affaires directes et la réassurance proportionnelle acceptée.</t>
    </r>
  </si>
  <si>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vie.</t>
    </r>
  </si>
  <si>
    <t>Provisions techniques pour la responsabilité civile automobile, sans la marge de risque, après déduction des provisions techniques cédées au titre des contrats de réassurance, avec un plancher égal à zéro, pour les activités non-vie.</t>
  </si>
  <si>
    <t>Primes émises pour la responsabilité civile automobile au cours des 12 derniers mois, après déduction des primes des contrats de réassurance, avec un plancher égal à zéro, pour les activités non-vie.
Comprend les affaires directes et la réassurance proportionnelle acceptée.</t>
  </si>
  <si>
    <t>Provisions techniques  pour la responsabilité civile automobile, sans la marge de risque, après déduction des provisions techniques cédées au titre des contrats de réassurance, avec un plancher égal à zéro, pour les activités vie.</t>
  </si>
  <si>
    <t>Provisions techniques  pour les assurances automobile autres, sans la marge de risque, après déduction des provisions techniques cédées au titre des contrats de réassurance, avec un plancher égal à zéro, pour les activités non-vie.</t>
  </si>
  <si>
    <t>Provisions techniques  pour les assurances automobile autres, sans la marge de risque, après déduction des provisions techniques cédées au titre des contrats de réassurance, avec un plancher égal à zéro, pour les activités vie.</t>
  </si>
  <si>
    <t>Provisions techniques  pour les assurances maritimes, aériennes et transports, sans la marge de risque, après déduction des provisions techniques cédées au titre des contrats de réassurance, avec un plancher égal à zéro, pour les activités non-vie.</t>
  </si>
  <si>
    <t>Provisions techniques  pour les assurances maritimes, aériennes et transports, sans la marge de risque, après déduction des provisions techniques cédées au titre des contrats de réassurance, avec un plancher égal à zéro, pour les activités vie.</t>
  </si>
  <si>
    <t>Provisions techniques  pour les assurances incendie et autres dommages aux biens, sans la marge de risque, après déduction des provisions techniques cédées au titre des contrats de réassurance, avec un plancher égal à zéro, pour les activités non-vie.</t>
  </si>
  <si>
    <t>Provisions techniques  pour les assurances incendie et autres dommages aux biens, sans la marge de risque, après déduction des provisions techniques cédées au titre des contrats de réassurance, avec un plancher égal à zéro, pour les activités vie.</t>
  </si>
  <si>
    <t>Provisions techniques  pour la responsabilité civile générale, sans la marge de risque, après déduction des provisions techniques cédées au titre des contrats de réassurance, avec un plancher égal à zéro, pour les activités non-vie.</t>
  </si>
  <si>
    <t>Provisions techniques  pour la responsabilité civile générale, sans la marge de risque, après déduction des provisions techniques cédées au titre des contrats de réassurance, avec un plancher égal à zéro, pour les activités vie.</t>
  </si>
  <si>
    <t>Provisions techniques pour le crédit - caution, sans la marge de risque, après déduction des provisions techniques cédées au titre des contrats de réassurance, avec un plancher égal à zéro, pour les activités non-vie.</t>
  </si>
  <si>
    <t>Primes émises pour le crédit - caution au cours des 12 derniers mois, après déduction des primes des contrats de réassurance, avec un plancher égal à zéro, pour les activités non-vie.
Comprend les affaires directes et la réassurance proportionnelle acceptée.</t>
  </si>
  <si>
    <t>Primes émises pour la responsabilité civile générale au cours des 12 derniers mois, après déduction des primes des contrats de réassurance, avec un plancher égal à zéro, pour les activités vie.
Comprend les affaires directes et la réassurance proportionnelle acceptée.</t>
  </si>
  <si>
    <t>Provisions techniques  pour le crédit - caution, sans la marge de risque, après déduction des provisions techniques cédées au titre des contrats de réassurance, avec un plancher égal à zéro, pour les activités vie.</t>
  </si>
  <si>
    <t>Provisions techniques  pour la protection juridique, sans la marge de risque, après déduction des provisions techniques cédées au titre des contrats de réassurance, avec un plancher égal à zéro, pour les activités non-vie.</t>
  </si>
  <si>
    <t>Provisions techniques  pour la protection juridique, sans la marge de risque, après déduction des provisions techniques cédées au titre des contrats de réassurance, avec un plancher égal à zéro, pour les activités vie.</t>
  </si>
  <si>
    <t>Provisions techniques  pour l'assurance assistance, sans la marge de risque, après déduction des provisions techniques cédées au titre des contrats de réassurance, avec un plancher égal à zéro, pour les activités non-vie.</t>
  </si>
  <si>
    <t>Provisions techniques  pour l'assurance assistance, sans la marge de risque, après déduction des provisions techniques cédées au titre des contrats de réassurance, avec un plancher égal à zéro, pour les activités vie.</t>
  </si>
  <si>
    <t>Provisions techniques  pour les pertes pécuniaires diverses, sans la marge de risque, après déduction des provisions techniques cédées au titre des contrats de réassurance, avec un plancher égal à zéro, pour les activités non-vie.</t>
  </si>
  <si>
    <t>Provisions techniques  pour les pertes pécuniaires diverses, sans la marge de risque, après déduction des provisions techniques cédées au titre des contrats de réassurance, avec un plancher égal à zéro, pour les activités vie.</t>
  </si>
  <si>
    <t>Provisions techniques  pour la réassurance non-proportionnelle responsabilité civile, sans la marge de risque, après déduction des provisions techniques cédées au titre des contrats de réassurance, avec un plancher égal à zéro, pour les activités non-vie.</t>
  </si>
  <si>
    <t>Provisions techniques  pour la réassurance non-proportionnelle responsabilité civile, sans la marge de risque, après déduction des provisions techniques cédées au titre des contrats de réassurance, avec un plancher égal à zéro, pour les activités vie.</t>
  </si>
  <si>
    <t>Provisions techniques  pour la réassurance non-proportionnelle dommages aux biens, sans la marge de risque, après déduction des provisions techniques cédées au titre des contrats de réassurance, avec un plancher égal à zéro, pour les activités non-vie.</t>
  </si>
  <si>
    <t>Provisions techniques  pour la réassurance non-proportionnelle dommages aux biens, sans la marge de risque, après déduction des provisions techniques cédées au titre des contrats de réassurance, avec un plancher égal à zéro, pour les activités vie.</t>
  </si>
  <si>
    <t>Provisions techniques  pour la réassurance non-proportionnelle aérien, maritime, transports, sans la marge de risque, après déduction des provisions techniques cédées au titre des contrats de réassurance, avec un plancher égal à zéro, pour les activités non-vie.</t>
  </si>
  <si>
    <t>Provisions techniques  pour la réassurance non-proportionnelle aérien, maritime, transports, sans la marge de risque, après déduction des provisions techniques cédées au titre des contrats de réassurance, avec un plancher égal à zéro, pour les activités vie.</t>
  </si>
  <si>
    <t>Provisions techniques  pour la réassurance non-proportionnelle santé, sans la marge de risque, après déduction des provisions techniques cédées au titre des contrats de réassurance, avec un plancher égal à zéro, pour les activités non-vie.</t>
  </si>
  <si>
    <t>Provisions techniques  pour la réassurance non-proportionnelle santé, sans la marge de risque, après déduction des provisions techniques cédées au titre des contrats de réassurance, avec un plancher égal à zéro, pour les activités vie.</t>
  </si>
  <si>
    <t>Element de la formule linéaire pour la (ré)assurance vie des activités non-vie. Il est calculé selon les exigences de la Directive 2009/138/EC.</t>
  </si>
  <si>
    <t>Element de la formule linéaire pour la (ré)assurance vie des activités vie. Il est calculé selon les exigences de la Directive 2009/138/EC.</t>
  </si>
  <si>
    <t>Il est calculé selon les exigences de la Directive 2009/138/EC.</t>
  </si>
  <si>
    <t xml:space="preserve">Défini à l’article A 129(1) de la Directive 2009/138/EC. </t>
  </si>
  <si>
    <t>Correspond à 25% du dernier SCR calculé en incluant les exigences de capital supplémentaire comme l'indique l'article 129(3) de la Directive 2009/138/EC.</t>
  </si>
  <si>
    <t>Correspond à 45% du dernier SCR calculé en incluant les exigences de capital supplémentaire comme l'indique l'article 129(3) de la Directive 2009/138/EC.</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</si>
  <si>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non-vie.</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</si>
  <si>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vie.</t>
  </si>
  <si>
    <t>Provisions techniques, sans la marge de risque, pour les unités de compte et fonds indexés après déduction des provisions techniques cédées au titre des contrats de réassurance , avec un plancher égal à zéro, pour les activités non-vie.</t>
  </si>
  <si>
    <t>Provisions techniques, sans la marge de risque, pour les unités de compte et fonds indexés après déduction des provisions techniques cédées au titre des contrats de réassurance , avec un plancher égal à zéro, pour les activités vie.</t>
  </si>
  <si>
    <t>Provisions techniques,  sans la marge de risque, pour tous les autres engagements  de (ré)assurance vie après déduction des provisions techniques cédées au titre des contrats de réassurance , avec un plancher égal à zéro, pour les activités non-vie.</t>
  </si>
  <si>
    <t>Provisions techniques,  sans la marge de risque, pour tous les autres engagements  de (ré)assurance vie après déduction des provisions techniques cédées au titre des contrats de réassurance , avec un plancher égal à zéro, pour les activités vie.</t>
  </si>
  <si>
    <t xml:space="preserve">Provisions techniques d’assistance, sans la marge de risque, après déduction des provisions techniques cédées au titre des contrats de réassurance, avec un plancher égal à zéro. 
Comprend les affaires directes et la réassurance proportionnelle acceptée.
</t>
  </si>
  <si>
    <t>Cellule avec formule</t>
  </si>
  <si>
    <t>données non applicables en regard des dispositions Solvabilité II</t>
  </si>
  <si>
    <r>
      <t xml:space="preserve">Cet état concerne l'organisme dans son intégralité.
Pour l'exercice de collecte 2013, il ne devra pas être décliné par fonds cantonnés (Ring Fenced Funds).
La « santé similaire à la non-vie » correspond aux lignes d’activité Solvabilité II suivantes :  frais de soins, pertes de revenus, et workers’ compensation  (à la fois affaires directes et réassurance proportionnelle), ainsi que la réassurance non-proportionnelle santé. 
La « santé assimilée à la vie » correspond aux lignes d’activités Solvabilité II suivantes : assurance santé, rentes issues de l’assurance santé, réassurance santé. 
</t>
    </r>
    <r>
      <rPr>
        <strike/>
        <sz val="11"/>
        <color indexed="10"/>
        <rFont val="Verdana"/>
        <family val="2"/>
      </rPr>
      <t xml:space="preserve">
</t>
    </r>
  </si>
  <si>
    <t xml:space="preserve">Les éléments du bilan sont valorisés selon les mêmes principes que les comptes sociaux.
Quand un élément  n'existe pas dans les comptes sociaux, il doit être renseigné avec une valeur nulle (sauf si la cellule est grisée).  En revanche, un élément qui existe dans les comptes sociaux mais qui se trouve présenté différemment ici devra être reclassé en suivant la répartition Solvabilité II (dans la mesure du possible).
</t>
  </si>
  <si>
    <r>
      <t>Actifs corporels et biens immobiliers détenus pour usage propre.
Correspond à la catégorie CIC 93 et 9</t>
    </r>
    <r>
      <rPr>
        <sz val="11"/>
        <rFont val="Trebuchet MS"/>
        <family val="2"/>
      </rPr>
      <t>5.</t>
    </r>
    <r>
      <rPr>
        <sz val="11"/>
        <rFont val="Verdana"/>
        <family val="2"/>
      </rPr>
      <t xml:space="preserve">
</t>
    </r>
  </si>
  <si>
    <r>
      <t>Les définitions des différents types de placements sont fournies ci-dessous au niveau de chaque type de placements. 
A4=A5+A6+A7B+A8E+A9+A10A+A10B+A11
avec leur correspondance avec la table CIC.</t>
    </r>
    <r>
      <rPr>
        <strike/>
        <sz val="11"/>
        <rFont val="Verdana"/>
        <family val="2"/>
      </rPr>
      <t xml:space="preserve">
</t>
    </r>
    <r>
      <rPr>
        <sz val="11"/>
        <rFont val="Verdana"/>
        <family val="2"/>
      </rPr>
      <t xml:space="preserve">Il convient de noter que si les définitions sont les mêmes, les actifs détenus pour les fonds en unités de compte et fonds indiciels sont présentés séparément au bilan (exclus de la cellule A4 mais couverts dans A12)   
</t>
    </r>
  </si>
  <si>
    <t xml:space="preserve">Biens immobiliers sauf ceux détenus pour usage propre (déjà pris en compte dans les cellules A3)
Correspond aux catégories CIC 91-92-94 et 99
</t>
  </si>
  <si>
    <r>
      <t>Participations telles que définies dans l'article 13(20) de la directive 2009/138/EC.</t>
    </r>
    <r>
      <rPr>
        <sz val="11"/>
        <rFont val="Verdana"/>
        <family val="2"/>
      </rPr>
      <t xml:space="preserve">
</t>
    </r>
  </si>
  <si>
    <r>
      <t>Actions représentant des parts de capital social cotées sur un marché réglementé
Les participations sont exclues.</t>
    </r>
    <r>
      <rPr>
        <strike/>
        <sz val="11"/>
        <rFont val="Verdana"/>
        <family val="2"/>
      </rPr>
      <t xml:space="preserve">
</t>
    </r>
    <r>
      <rPr>
        <sz val="11"/>
        <rFont val="Verdana"/>
        <family val="2"/>
      </rPr>
      <t>Correspond à la catégorie CIC n°3, sauf XL3 et XT3.</t>
    </r>
  </si>
  <si>
    <t xml:space="preserve">Actions représentant des parts de capital social non cotées sur un marché réglementé
Les participations sont exclues.
Correspond à la catégorie CIC n°3, XL3 et XT3.
</t>
  </si>
  <si>
    <t>Dans les cas où les provisions techniques sont calculées comme un tout, il n'y a pas de séparation entre meilleure estimation et marge de risque</t>
  </si>
  <si>
    <t>Dans le cas où les PT ne sont pas calculées comme un tout, il y a une séparation entre meilleure estimation et marge de risque.
La meilleure estimation est brute de réassurance.</t>
  </si>
  <si>
    <t>Dans le cas où les PT ne sont pas calculées comme un tout il y a une séparation entre meilleure estimation et marge de risque.</t>
  </si>
  <si>
    <t>Dans le cas où les PT ne sont pas calculées comme un tout, il y a une séparation entre meilleure estimation et marge de risque.</t>
  </si>
  <si>
    <r>
      <t xml:space="preserve">Passifs qui sont éventuels, donc hors-bilan en IFRS selon IAS 37 ou dans les comptes sociaux, mais qui sont valorisés dans le bilan Solvabilité II.
Les passifs concernés par la norme IAS 37 ne sont ni liés à l'assurance, ni à un financement, ni à une location. Ils sont, par exemple, liés à des litiges juridiques (avec une probabilité de moins de 50%).
</t>
    </r>
  </si>
  <si>
    <t>Passif d’impôt sur le résultat payable au cours de périodes futures au titre de différences temporelles imposables.
N'est pas valorisé dans les comptes sociaux des entités individuelles en normes françaises.</t>
  </si>
  <si>
    <t>Valorisation Solvabilité II : L25A=L1+L4+L6B+L7+L10+L23+L18+L22+L13+L17+L16+L19+L20+L15A+L15B+L15C+L15D+L26+L25
Valorisation dans les comptes sociaux : L25A=L1+L4+L6B+L7+L10+LS14+L18+L22+L13+L17+L16+L19+L20+L15A+L15B+L15C+L15D+L26+L25</t>
  </si>
  <si>
    <t xml:space="preserve">Applicable lorsque les flux de trésorerie liés aux engagements d’assurance peuvent être répliqués de manière fiable au moyen d’instruments financiers pour lesquels il existe une valeur de marché fiable et observable (article 77(4) de la directive 2009/138/EC).
A7=A7A+A7B+A7C
A9=A1+A3+A5+A6+A7
A14=A10+A12+A13
</t>
  </si>
  <si>
    <t xml:space="preserve">Provisions techniques Santé similaire à la Vie calculées comme la somme de la meillleure estimation et de la marge de risque - Brute </t>
  </si>
  <si>
    <t xml:space="preserve">Total provisions techniques Santé similaire à la Vie calculées comme la somme de la meillleure estimation et de la marge de risque - Brute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</si>
  <si>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</si>
  <si>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 xml:space="preserve">Provisions techniques cédées après ajustement lié aux pertes probables, tel que défini dans l'article 81 de la Directive 2009/138/EC. Les provisions cédées au sein d'un groupe de réassurance sont incluses. Total Vie hors Santé, UC incluses. 
C9=SUM(C1:C7)
</t>
  </si>
  <si>
    <t>Provisions techniques cédées après ajustement lié aux pertes probables, tel que défini dans l'article 81 de la Directive 2009/138/EC. Les provisions cédées au sein d'un groupe de réassurance sont incluses. Pour les lignes d'activité indiquées.</t>
  </si>
  <si>
    <t xml:space="preserve">Information similaire à la section précédente mais concernant uniquement les provisions pour sinistres. Les provisions pour sinistres sont liées aux sinistres (signalés ou non) survenus avant ou pendant l’exercice en cours. La projection des flux de trésorerie doit comprendre toutes les indemnisations futures ainsi que les dépenses liées à la gestion de ces sinistres.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</si>
  <si>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</si>
  <si>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Provisions techniques cédées après ajustement lié aux pertes probables</t>
  </si>
  <si>
    <t>Provisions de primes brutes</t>
  </si>
  <si>
    <t>La valeur de la meilleure estimation doit être calculée séparément pour les provisions de primes et les provisions de sinistres. 
La meilleure estimation doit correspondre à la valeur actualisée des flux de trésorerie futurs, qui comprennent :
- Les flux liés aux primes futures
- Les flux liés aux sinistres futurs
- Les flux liés à la gestion des sinistres
- Les flux liés à la gestion des contrats existants.</t>
  </si>
  <si>
    <t>OF-B1Q-T</t>
  </si>
  <si>
    <t xml:space="preserve">Ces éléments sont soit : 
i)  des éléments qui apparaissent dans la liste des fonds propres, mais ne se conforment pas aux critères de classifications ou aux mesures transitoires ; ou
ii)des éléments qui tendent à jouer le rôle de fonds propres et ne sont pas dans la liste des fonds propres et qui n'ont pas été approuvés par l'autorité de contrôle, et n'apparaissent pas dans le bilan comme des passifs. 
Les passifs subordonnés qui ne sont pas compatibilisés dans les fonds propres de base ne doivent pas être incluses ici, mais dans le bilan comme passifs subordonnés non reconnus comme fonds propres de base (BS - C1, L15D).
Ces éléments doivent être déduis des fonfs propres de tier 1 dans la mesure où ils ne ne sont ni des passifs au bilan ni des fonds propres de base. Dans le cas contraire, ils seraient inclus de manière incorrecte dans la réserve de réconciliation. 
</t>
  </si>
  <si>
    <t xml:space="preserve"> C50 </t>
  </si>
  <si>
    <t>D50</t>
  </si>
  <si>
    <t>E50</t>
  </si>
  <si>
    <t>D51</t>
  </si>
  <si>
    <t>Les seuils d'éligibilité sont indiqués dans les spécifications techniques.</t>
  </si>
  <si>
    <t>Correspond à l'ajustement relatif aux fonds cantonnés : pour chaque fonds cantonné, en cas de fonds propres du fonds supérieur au SCR notionnel relatif à ce fond, l'écart devra être déduit de la réserve de réconciliation. L'état "Fonds cantonnés" proposé pour l'exercice de préparation 2013 servira à cette analyse.
Se référer à la présentation de synthèse des fonds propres S2, et de l'articulation avec le Bilan et les fonds propres S2</t>
  </si>
  <si>
    <t>Profits attendus inclus dans les primes futures - Activité non-vie</t>
  </si>
  <si>
    <t>Profits attendus inclus dans les primes futures - Activité vie</t>
  </si>
  <si>
    <t>Profits attendus inclus dans les primes futures - Total</t>
  </si>
  <si>
    <t>Passifs (hors capacité d'absorption des pertes des provisions techniques)</t>
  </si>
  <si>
    <t>Les cellules doivent être remplies avec le montant des éléments soumis à chacun des différents chocs, avant et après le choc, en incluant ou non la capacité d'absorption des pertes, selon les indications données dans l'état. Les montants de capital de solvavilité nets et bruts à inscrire pour chaque risque sont le résultats de la différence entre la valeur nette des actifs (actifs - passifs) avant et après le choc (cf. formules dans les états et reprises dans le LOG).
Pour les organismes ayant des fonds cantonnés matériels, voir la notice technique complémentaire dédiée.</t>
  </si>
  <si>
    <t>Sans préempter la structure finale du SCR, dans le cadre de cet exercice, cette valeur doit être identique à celle indiquée dans la cellule A1 de l'état SCR-B2A.</t>
  </si>
  <si>
    <t>Valeur  après le choc - Capital de solvabilité requis net (incluant la capacité d'absorbtion des pertes des provisions techniques) - Risque de taux d'intérêt - choc de hausse des taux d'intérêt</t>
  </si>
  <si>
    <t>Valeur après le choc - Capital de solvabilité requis net (incluant la capacité d'absorbtion des pertes des provisions techniques) - Risque sur actions</t>
  </si>
  <si>
    <t>Valeur après le choc - Capital de solvabilité requis brut (hors capacité d'absorbtion des pertes des provisions techniques) - Risque sur actions</t>
  </si>
  <si>
    <t>Valeur initiale avant le choc - Actifs - Actions de type 1</t>
  </si>
  <si>
    <t>Valeur initiale avant le choc - Actifs - Actions de type 2</t>
  </si>
  <si>
    <t>Valeur après le choc - Actifs - Actions de type 2</t>
  </si>
  <si>
    <t>Valeur après le choc - Actifs - Actions de type 1</t>
  </si>
  <si>
    <t>Pour les organismes ayant des fonds cantonnés matériels, voir la notice technique complémentaire dédiée.</t>
  </si>
  <si>
    <t>Toutes les exposisitions de type 2 autres que les créances sur intermédiaires dues depuis plus de 3 mois</t>
  </si>
  <si>
    <t xml:space="preserve">Valeur de la perte en cas de défaut pour le risque de contrepartie de type 2 résultant de toutes les expositions de type 2 autres que les créances sur intermédiaires dues depuis plus de 3 mois. </t>
  </si>
  <si>
    <t xml:space="preserve">Valeur de la perte en cas de défaut pour le risque de contrepartie de type 2 résultant de toutes les créances sur intermédiaires dues depuis plus de 3 mois. </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</si>
  <si>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</si>
  <si>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</si>
  <si>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</si>
  <si>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</si>
  <si>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</si>
  <si>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</si>
  <si>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</si>
  <si>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</si>
  <si>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</si>
  <si>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</si>
  <si>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</si>
  <si>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</si>
  <si>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</si>
  <si>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</si>
  <si>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</si>
  <si>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</si>
  <si>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souscription en santé similaire à la Vie</t>
  </si>
  <si>
    <t>Risque de prime et de provisions en Santé non similaire à la Vie</t>
  </si>
  <si>
    <t>Valeur des actifs soumis au risque de cessation en Santé avant le choc.</t>
  </si>
  <si>
    <t>Valeur des passifs soumis au risque de cessation en Santé avant le choc.</t>
  </si>
  <si>
    <t>Valeur des actifs soumis au risque de cessation en Santé après le choc.</t>
  </si>
  <si>
    <t>Valeur des passifs soumis au risque de cessation en Santé après le choc. La valeur des passifs ne tient pas compte de la capacité d'absorption des pertes des provisions techniques.</t>
  </si>
  <si>
    <t>Effet de diversification au sein du sous-module NSLT risque de souscription en Santé (hors capacité d'absorption des pertes des provisions techniques) résultant de l'agrégation des charges de capital du risque de primes et des reserve en Santé et du risque de rachat en Santé.</t>
  </si>
  <si>
    <t>Risque de cessation en non-vie</t>
  </si>
  <si>
    <t xml:space="preserve">C15 = (A15-A15A) - (B15-B15A), C15&gt;=0. </t>
  </si>
  <si>
    <t>Valeur des actifs soumis au risque de cessation en non-vie avant le choc.</t>
  </si>
  <si>
    <t>Valeur des passifs soumis au risque de cessation en non-vie avant le choc.</t>
  </si>
  <si>
    <t>Valeur des actifs soumis au risque de cessation en non-vie après le choc.</t>
  </si>
  <si>
    <t>Valeur des passifs soumis au risque de cessation en non-vie après le choc. La valeur des passifs ne tient pas compte de la capacité d'absorption des pertes des provisions techniques.</t>
  </si>
  <si>
    <t>Effet de diversification au sein du module risque de souscription en non-vie (hors capacité d'absorption des pertes des provisions techniques) résultant de l'agrégation des charges de capital du risque de primes et des reserve et du risque de cessation.</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</si>
  <si>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</si>
  <si>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</si>
  <si>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</si>
  <si>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</si>
  <si>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</si>
  <si>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</si>
  <si>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</si>
  <si>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Dans l'état SCR-B3F, le SCR net s'entend hors capacité d'absorption des pertes des provisions techniques. Il n'inclut que les techniques d'atténuation du risque (contrats de réassurance et véhicules de titrisation).
Pour les organismes ayant des fonds cantonnés matériels, voir la notice technique complémentaire dédiée.</t>
  </si>
  <si>
    <t>SCR avec exigences de capital supplémentaires le cas échéant (calcul annuel ou dernier calcul en date)</t>
  </si>
  <si>
    <t xml:space="preserve">Plancher MCR </t>
  </si>
  <si>
    <t xml:space="preserve">MCR  combiné </t>
  </si>
  <si>
    <r>
      <t xml:space="preserve">Dernier SCR calculé (au moins, SCR annuel). </t>
    </r>
    <r>
      <rPr>
        <sz val="11"/>
        <rFont val="Verdana"/>
        <family val="2"/>
      </rPr>
      <t xml:space="preserve">
</t>
    </r>
  </si>
  <si>
    <t xml:space="preserve">SCR, y compris exigences de capital supplémentaires le cas échéant (annuel ou dernier calculé) </t>
  </si>
  <si>
    <t>SCR avec exigences de capital supplémentaires le cas échéant</t>
  </si>
  <si>
    <r>
      <t>SCR à la date de</t>
    </r>
    <r>
      <rPr>
        <i/>
        <sz val="11"/>
        <rFont val="Verdana"/>
        <family val="2"/>
      </rPr>
      <t xml:space="preserve"> reporting</t>
    </r>
    <r>
      <rPr>
        <sz val="11"/>
        <rFont val="Verdana"/>
        <family val="2"/>
      </rPr>
      <t xml:space="preserve"> y compris les exigences de capital supplémentaire le cas échéant. Il doit correspondre au montant inscrit dans l'état SCR_B2A. Pour le </t>
    </r>
    <r>
      <rPr>
        <i/>
        <sz val="11"/>
        <rFont val="Verdana"/>
        <family val="2"/>
      </rPr>
      <t xml:space="preserve">reporting </t>
    </r>
    <r>
      <rPr>
        <sz val="11"/>
        <rFont val="Verdana"/>
        <family val="2"/>
      </rPr>
      <t>trimestriel, c'est le résultat du dernier SCR calculé (incluant les exigences de capital supplémentaire également) qui doit être utilisé ici.</t>
    </r>
  </si>
  <si>
    <t xml:space="preserve">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non-vie.
</t>
  </si>
  <si>
    <t>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vie.</t>
  </si>
  <si>
    <t>Le capital sous risque représente la somme des garanties en capital des engagements d’assurance et de réassurance non-vie.</t>
  </si>
  <si>
    <t>Formule respectant les exigences de la Directive 2009/138/EC.</t>
  </si>
  <si>
    <t xml:space="preserve">Défini à l’article A 129(1) de la Directive 2009/138/EC.. </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</si>
  <si>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</si>
  <si>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</si>
  <si>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</si>
  <si>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</si>
  <si>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</si>
  <si>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</si>
  <si>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</si>
  <si>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</si>
  <si>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</si>
  <si>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</si>
  <si>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</si>
  <si>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</si>
  <si>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</si>
  <si>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</si>
  <si>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</si>
  <si>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</si>
  <si>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</si>
  <si>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</si>
  <si>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</si>
  <si>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</si>
  <si>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</si>
  <si>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</si>
  <si>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</si>
  <si>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</si>
  <si>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</si>
  <si>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</si>
  <si>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</si>
  <si>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</si>
  <si>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</si>
  <si>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</si>
  <si>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</si>
  <si>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</si>
  <si>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</si>
  <si>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</si>
  <si>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</si>
  <si>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</si>
  <si>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</si>
  <si>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</si>
  <si>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</si>
  <si>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</si>
  <si>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</si>
  <si>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</si>
  <si>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</si>
  <si>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</si>
  <si>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</si>
  <si>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</si>
  <si>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</si>
  <si>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</si>
  <si>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</si>
  <si>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</si>
  <si>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</si>
  <si>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</si>
  <si>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</si>
  <si>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</si>
  <si>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</si>
  <si>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</si>
  <si>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</si>
  <si>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</si>
  <si>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</si>
  <si>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</si>
  <si>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</si>
  <si>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</si>
  <si>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</si>
  <si>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</si>
  <si>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</si>
  <si>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</si>
  <si>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</si>
  <si>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</si>
  <si>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</si>
  <si>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</si>
  <si>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</si>
  <si>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</si>
  <si>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</si>
  <si>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</si>
  <si>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Valeur des passifs (hors capacité d'absorption des pertes des provisions techniques) après le choc</t>
  </si>
  <si>
    <t>Risque d'incapacité/invalidité - de morbidité</t>
  </si>
  <si>
    <t>Les provisions de primes se rattachent aux futurs sinistres, couverts par les contrats d’assurance et de réassurance, et entrant dans les frontières des contrats. Les projections de flux pour le calcul des provisions de primes doivent inclure les prestations, frais et primes relatifs à ces sinistres.</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</si>
  <si>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</si>
  <si>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</si>
  <si>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</si>
  <si>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</si>
  <si>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</si>
  <si>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3.       Incapacité/invalidité durant 10 ans dont la cause est un accident;</t>
  </si>
  <si>
    <t>4.       Incapacité/invalidité durant 12 mois dont la cause est un accident ;</t>
  </si>
  <si>
    <t>2.       Incapacité/invalidité permanente dont la cause est un accident;</t>
  </si>
  <si>
    <t>5.       Soins médicaux dues à un accident.</t>
  </si>
  <si>
    <t>Incapacité/invalidité de 10 ans</t>
  </si>
  <si>
    <t>Incapacité/invalidité de 12 mois</t>
  </si>
  <si>
    <t>Risque de catastrophe en Santé - Risque de concentration - accident</t>
  </si>
  <si>
    <t xml:space="preserve">La plus grande concentration de risque d'accident pour chacun des pays définis pour les cellules NA1 à NI1, est égale au plus grande nombre de personnes assurées lorsque les conditions suivantes sont remplies : </t>
  </si>
  <si>
    <t>Plus grande concentration  de risque d'accident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</si>
  <si>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</si>
  <si>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</si>
  <si>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</si>
  <si>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</si>
  <si>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</si>
  <si>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</si>
  <si>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 xml:space="preserve">Une estimation des primes à acquérir par l'organisme d'assurance ou de réassurance durant l'année à venir pour les 20 régions de l'EEE et pour les contrats comprenant des garanties relevant des lignes d'activités suivantes : </t>
  </si>
  <si>
    <t xml:space="preserve"> ·  Incendies et autres dommages aux biens, y compris les contrats de réassurance proportionnelle</t>
  </si>
  <si>
    <t>·     Les lignes d'activités incendies et autres dommages aux biens, y compris les contrats de réassurance proportionnelle, lorsque les polices couvrent le risque de tempête et que ce risque est situé dans la région indiquée</t>
  </si>
  <si>
    <t>·     Les lignes d'activités incendies et autres dommages aux biens, y compris les contrats de réassurance proportionnelle, lorsque les polices couvrent le risque d'innondation et que ce risque est situé dans la région indiquée</t>
  </si>
  <si>
    <t>·     Les lignes d'activités incendies et autres dommages aux biens, y compris les contrats de réassurance proportionnelle, lorsque les polices couvrent le risque de grêle et que ce risque est situé dans la région indiquée</t>
  </si>
  <si>
    <t xml:space="preserve">Les lignes d'activités à prendre en compte sont les suivantes : </t>
  </si>
  <si>
    <t>Centre des Etats-Unis d'Amérique</t>
  </si>
  <si>
    <t>Perte brute - Régions de l'EEE</t>
  </si>
  <si>
    <t>Perte brute, tenant compte de l'effet de diversification entre les régions.</t>
  </si>
  <si>
    <t>Ratio perte brute/exposition pour chacune des régions tel qu'indiqué dans la formule standard, en tenant compte de l'effet de diversification entre les régions.</t>
  </si>
  <si>
    <t xml:space="preserve">Retenir pour chacune des régions le scénario (A ou B) conduisant au capital de solvabilité requis le plus important (en tenant compte des techniques d'atténuation du risque propre à l'organisme pour le risque concerné : contrats de réassurance et véhicules de titrisation). Inscrire "A" ou "B" dans cette cellule. </t>
  </si>
  <si>
    <t>Montant des pertes instantanées, sans déduction des provisions techniques cédées (contrats de réassurance et véhicules de titrisations).</t>
  </si>
  <si>
    <t>Montant des pertes instantanées, en tenant compte des provisions techniques cédées (contrats de réassurance et véhicules de titrisations).</t>
  </si>
  <si>
    <t>·     Les lignes d'activités Automobile autres, y compris les contrats de réassurance proportionnelle, lorsque les polices couvrent les biens à terre en cas d'innondation et que ce risque est situé dans la région indiquée. Ces sommes doivent être multiplié par 1,5 pour la ligne d'activité Automobiles autres.</t>
  </si>
  <si>
    <t xml:space="preserve">Une estimation des primes brutes à aquérir durant l'année à venir pour les contrats comportant des garanties relevant de la ligne d'activités suivante : </t>
  </si>
  <si>
    <t>Incendies et autres dommages aux biens, y compris les contrats de réassurance proportionnelle.</t>
  </si>
  <si>
    <t>Les primes sont considérées brutes. Les primes sont prises en compte si elles proviennent de police couvrant le territoire de la République française.</t>
  </si>
  <si>
    <t>·      Les engagements entrent dans la ligne d'activité Incendies et autres dommages aux biens, y compris les engagements de réassurance proportionnels, et couvrent chacun des bâtiments pour les dommages liés aux incendies ou explosions, y compris s'ils sont le résultat d'une attaque terroriste.</t>
  </si>
  <si>
    <t xml:space="preserve">Plus importante concentration de risque Incendie couvert par l'organisme, c'est-à-dire l'ensemble de bâtiments pour lesquels les engagements  de l'organisme sont les plus importants et satisfaisant les conditions suivantes : </t>
  </si>
  <si>
    <t>Engagements d'assurance et de réassurance proportionnelle de responsabilité civile pour mauvaise pratique professionnelle autres que couvrant les travailleurs indépendants et les artisans.</t>
  </si>
  <si>
    <t>Engagements d'assurance et de réassurance proportionnelle de responsabilité civile de l'employeur</t>
  </si>
  <si>
    <t>Engagements d'assurance et de réassurance proportionnelle de responsabilité civile des dirigeants et des administrateurs</t>
  </si>
  <si>
    <t>Engagements d'assurance et de réassurance proportionnelle de responsabilité civile inclus dans les lignes d'activité Réponsabilité civile générale et non compris dans une des catégories précédentes ou suivantes.</t>
  </si>
  <si>
    <t>Plafond par type de couverture pour le risque responsabilité civile.</t>
  </si>
  <si>
    <t>Le nombre de sinistres, par type de garantie, qui est égal au plus petit nombre entier qui excède le montant calculé selon la formule standard.</t>
  </si>
  <si>
    <t>Catastrophe d'origine humaine - Crédit - Caution</t>
  </si>
  <si>
    <t>Les deux plus grandes expositions au risque de crédit-caution (la comparaison étant faite sur le perte en cas de défault nette pour chaque exposition après déduction des provisions techniques cédées (contrats de réassurance et  véhicules de titrisation).</t>
  </si>
  <si>
    <t>Pourcentage représentant la perte en cas de défaut sans déduction des provisions techniques cédées (contrats de réassurance et  véhicules de titrisation) pour chacune des deux plus grandes exposition au risque crédit-caution.</t>
  </si>
  <si>
    <t>Pourcentage de perte en cas de défaut par scénario par exposition</t>
  </si>
  <si>
    <t>Pourcentage de perte en cas de défaut par scénario (total)</t>
  </si>
  <si>
    <t>Moyenne de la perte en cas de défault des deux plus grandes expositions au risque de crédit-caution, sans déduction des provisions techniques cédées (contrats de réassurance et  véhicules de titrisation). 
LC2=LC3/LC1</t>
  </si>
  <si>
    <t>5.       Les engagements de réassurance non-proportionnelle cmpris dans la ligne d'activité Crédit-Caution.</t>
  </si>
  <si>
    <t>Personnes assurées par type de garantie - Pays</t>
  </si>
  <si>
    <t>Montant des prestations garanties ou, lorsque les polices prévoient des paiements récurrents, la meilleure estimation des paiements pour les risques indiqués ci-dessus.</t>
  </si>
  <si>
    <t>Risque de catastrophe en santé - Risque de concentration - accident</t>
  </si>
  <si>
    <t>Pour les engagements de frais de soins, la valeur des prestations garanties devrait être calculée à partir d'une estimation des prestations payées moyennes pour les types d'évènements 1 à 5.</t>
  </si>
  <si>
    <t>Montant des prestations garanties ou, lorsque les polices prévoient des paiements récurrents, la meilleure estimation des paiements en considérant que la personne est en incapacité/invalidité permanente et ne se rétablira pas.</t>
  </si>
  <si>
    <t xml:space="preserve">Montant total des dépenses effectuées lors des 12 derniers mois pour la gestion des contrats vie en unité de comptes. </t>
  </si>
  <si>
    <t>Provisions techniques vies brutes, hors marge de risque et sans déduction des provisions techniques cédées (contrats de réassurance et véhicules de tritrisation)</t>
  </si>
  <si>
    <t>Provisions techniques brutes pour les contrats en unité de comptes, hors marge de risque et sans déduction des provisions techniques cédées  (contrats de réassurance et véhicules de tritrisation)</t>
  </si>
  <si>
    <t>Provisions techniques non-vies brutes, hors marge de risque et sans déduction des provisions techniques cédées  (contrats de réassurance et véhicules de tritrisation)</t>
  </si>
  <si>
    <t>Estimation des primes brutes  à acquérir durant l'année à venir pour la ligne d'activité réassurance non-proportionnelle dommages aux biens.</t>
  </si>
  <si>
    <t>Primes brutes, sans déduction des primes cédées (contrats de réassurance et véhicules de titrisation).</t>
  </si>
  <si>
    <t>Charge nette pour le risque catastrophe</t>
  </si>
  <si>
    <t>Risque de catastrophe d'origine humaine - Marine, Collision de navire pétrolier et explosion de plateforme pétrolière</t>
  </si>
  <si>
    <t>Nombre de véhicules assurés avec des garanties supérieures à 24M€</t>
  </si>
  <si>
    <t>Nombre de véhicules assurés, y compris les contrats de réassurance proportionnelle, dont la garantie est inférieure ou égale à 24M€</t>
  </si>
  <si>
    <t>Nombre de véhicules assurés, y compris les contrats de réassurance proportionnelle, dont la garantie est supérieure à 24M€</t>
  </si>
  <si>
    <t>Montants moyens assurés par type d'évènements</t>
  </si>
  <si>
    <t>Montant de provisions techniques, hors marge pour risque, liées aux participations futures discrétionnaires, brut de réassurance. 
En cas de présence de fonds cantonnés matériels, et pour les besoins stricts de la collecte 2013, se reporter à la notice complémentaire.</t>
  </si>
  <si>
    <t>Montant de provisions techniques, hors marge pour risque, liées aux participations futures discrétionnaires, net de réassurance. 
En cas de présence de fonds cantonnés matériels, et pour les besoins stricts de la collecte 2013, se reporter à la notice complémentaire dédiée.</t>
  </si>
  <si>
    <r>
      <t>Frais de soins</t>
    </r>
    <r>
      <rPr>
        <sz val="10"/>
        <rFont val="Arial"/>
        <family val="2"/>
      </rPr>
      <t xml:space="preserve">
(1)</t>
    </r>
  </si>
  <si>
    <r>
      <t xml:space="preserve">Workers' compensation </t>
    </r>
    <r>
      <rPr>
        <sz val="11"/>
        <rFont val="Arial"/>
        <family val="2"/>
      </rPr>
      <t>(3)</t>
    </r>
  </si>
  <si>
    <t>Veuillez retourner ce fichier à l'adresse indiquée dans la notice technique envoyée par courrier</t>
  </si>
  <si>
    <t>Version du document :</t>
  </si>
  <si>
    <t>D1 = (A1 – B1) – (A1A- B1B) 
D1 &gt;/=0</t>
  </si>
  <si>
    <t>D2 = (A2 – B2) – (A2A- B2B) D2&gt;/=0</t>
  </si>
  <si>
    <t>C1 = (A1 – B1) – (A1A- B1A)
C1&gt;/=0</t>
  </si>
  <si>
    <t xml:space="preserve">C2 = (A2 – B2) – (A2A- B2A) 
C2 &gt;/=0 </t>
  </si>
  <si>
    <t>C4 = (A4 – B4) – (A4A- B4A)
C4&gt;/=0</t>
  </si>
  <si>
    <t>D4 = (A4 – B4) – (A4A- B4B)
D4&gt;/=0</t>
  </si>
  <si>
    <t>D8 = (A8 – B8) – (A8A- B8B)
D8&gt;/=0</t>
  </si>
  <si>
    <t>C8 = (A8 – B8) – (A8A- B8A)
C8&gt;/=0</t>
  </si>
  <si>
    <t>C12 = (A12 – B12) – (A12A- B12A)  C12&gt;/=0</t>
  </si>
  <si>
    <t>D12 = (A12 – B12) – (A12A- B12B)  D12&gt;/=0</t>
  </si>
  <si>
    <t>C14 = (A14 – B14) – (A14A- B14A)  
C14&gt;/=0</t>
  </si>
  <si>
    <t>C13 = (C14+C15+C18)  
C13&gt;/=0</t>
  </si>
  <si>
    <t>D13 = (D14+D15+D18)  
D13&gt;/=0</t>
  </si>
  <si>
    <t>D14 = (A14 – B14) – (A14A- B14B)  D14&gt;/=0</t>
  </si>
  <si>
    <t>C16 = (A16 – B16) – (A16A- B16A)  C16&gt;/=0</t>
  </si>
  <si>
    <t>C15 &gt;/= 0</t>
  </si>
  <si>
    <t>D15  &gt;/= 0.</t>
  </si>
  <si>
    <t>D16 = (A16 – B16) – (A16A- B16B)  
D16&gt;/=0</t>
  </si>
  <si>
    <t>C17 = (A17 – B17) – (A17A- B17A)  C17&gt;/=0</t>
  </si>
  <si>
    <t>D17 = (A17 – B17) – (A17A- B17B)  
D17&gt;/=0</t>
  </si>
  <si>
    <t>C18 = (A18 – B18) – (A18A- B18A)  C18&gt;/=0</t>
  </si>
  <si>
    <t>D18 = (A18 – B18) – (A18A- B18B)
D18&gt;/=0</t>
  </si>
  <si>
    <t>C21 = (A21 – B21) – (A21A- B21A)  C21&gt;/=0</t>
  </si>
  <si>
    <t>D21 = (A21 – B21) – (A21A- B21B)  D21&gt;/=0</t>
  </si>
  <si>
    <t>D2&gt;/=0</t>
  </si>
  <si>
    <t>C1 &gt;/=0</t>
  </si>
  <si>
    <t>C3 &gt;/= 0</t>
  </si>
  <si>
    <t>C4&gt;/=0</t>
  </si>
  <si>
    <t xml:space="preserve"> D4&gt;/=0</t>
  </si>
  <si>
    <t>C8&gt;/=0</t>
  </si>
  <si>
    <t>D8&gt;/=0</t>
  </si>
  <si>
    <t>D12&gt;/=0</t>
  </si>
  <si>
    <t>C12&gt;/=0</t>
  </si>
  <si>
    <t>C13&gt;/=0</t>
  </si>
  <si>
    <t>D13&gt;/=0</t>
  </si>
  <si>
    <t>C14&gt;/=0</t>
  </si>
  <si>
    <t>D14&gt;/=0</t>
  </si>
  <si>
    <t>D15  &gt;/= 0</t>
  </si>
  <si>
    <t>C16&gt;/=0</t>
  </si>
  <si>
    <t>D16&gt;/=0</t>
  </si>
  <si>
    <t>C17&gt;/=0</t>
  </si>
  <si>
    <t>D17&gt;/=0</t>
  </si>
  <si>
    <t>C18&gt;/=0</t>
  </si>
  <si>
    <t>Charge brute pour le risque Aviation</t>
  </si>
  <si>
    <t>BI</t>
  </si>
  <si>
    <t>BS-C1</t>
  </si>
  <si>
    <t>TP-F1Q</t>
  </si>
  <si>
    <t>TP-E1Q</t>
  </si>
  <si>
    <t>SCR-B3A</t>
  </si>
  <si>
    <t>SCR-B3B</t>
  </si>
  <si>
    <t>SCR-B3C</t>
  </si>
  <si>
    <t>SCR-B3D</t>
  </si>
  <si>
    <t>SCR-B3E</t>
  </si>
  <si>
    <t>SCR-B3F</t>
  </si>
  <si>
    <t>SCR-B3G</t>
  </si>
  <si>
    <t>MCR-B4A</t>
  </si>
  <si>
    <t>Contrôles inter-états</t>
  </si>
  <si>
    <t>K euros</t>
  </si>
  <si>
    <t>B1=A1-C1</t>
  </si>
  <si>
    <t>A30=AS1+AS24+A2+A26+A25B+A3+A4+A12+A14+A16+A13+A20+A21+A23+A28A+A28B+A27+A28 (comptes sociaux)</t>
  </si>
  <si>
    <t>AD21=AC21/AB21</t>
  </si>
  <si>
    <t>LB14=LA14-LC14</t>
  </si>
  <si>
    <t>A30=AS1 +AS24+A2+A26+A25B+A3+A4+A12+A14+A16+A13+A20+A21+A23+A28A+A28B+A27+A29</t>
  </si>
  <si>
    <t>V.1.3</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</si>
</sst>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40">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8"/>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i/>
      <sz val="11"/>
      <name val="Verdana"/>
      <family val="2"/>
    </font>
    <font>
      <sz val="12"/>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sz val="8"/>
      <name val="Tahoma"/>
      <family val="2"/>
    </font>
    <font>
      <b/>
      <sz val="8"/>
      <name val="Tahoma"/>
      <family val="2"/>
    </font>
    <font>
      <b/>
      <sz val="10"/>
      <name val="Verdana"/>
      <family val="2"/>
    </font>
    <font>
      <strike/>
      <sz val="10"/>
      <color indexed="10"/>
      <name val="Verdana"/>
      <family val="2"/>
    </font>
    <font>
      <b/>
      <sz val="14"/>
      <name val="Arial"/>
      <family val="2"/>
    </font>
    <font>
      <sz val="14"/>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sz val="6"/>
      <name val="Verdana"/>
      <family val="2"/>
    </font>
    <font>
      <b/>
      <sz val="8"/>
      <name val="Arial"/>
      <family val="2"/>
    </font>
    <font>
      <sz val="11"/>
      <name val="Trebuchet MS"/>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sz val="11"/>
      <color rgb="FFFF0000"/>
      <name val="Verdana"/>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
      <b/>
      <sz val="8"/>
      <name val="Calibri"/>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theme="1" tint="0.49998000264167786"/>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top/>
      <bottom/>
    </border>
    <border>
      <left/>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right style="thick">
        <color indexed="8"/>
      </right>
      <top/>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pplyNumberFormat="0" applyFill="0" applyBorder="0" applyAlignment="0" applyProtection="0"/>
    <xf numFmtId="0" fontId="100" fillId="2" borderId="1" applyNumberFormat="0" applyAlignment="0" applyProtection="0"/>
    <xf numFmtId="0" fontId="101" fillId="0" borderId="2" applyNumberFormat="0" applyFill="0" applyAlignment="0" applyProtection="0"/>
    <xf numFmtId="0" fontId="0" fillId="3" borderId="3" applyNumberFormat="0" applyFont="0" applyAlignment="0" applyProtection="0"/>
    <xf numFmtId="0" fontId="102" fillId="4" borderId="1" applyNumberFormat="0" applyAlignment="0" applyProtection="0"/>
    <xf numFmtId="0" fontId="103" fillId="5"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27" fillId="0" borderId="0" applyProtection="0">
      <alignment/>
    </xf>
    <xf numFmtId="0" fontId="1" fillId="0" borderId="0">
      <alignment/>
      <protection/>
    </xf>
    <xf numFmtId="0" fontId="1" fillId="0" borderId="0">
      <alignment/>
      <protection/>
    </xf>
    <xf numFmtId="9" fontId="0" fillId="0" borderId="0" applyFont="0" applyFill="0" applyBorder="0" applyAlignment="0" applyProtection="0"/>
    <xf numFmtId="1" fontId="30" fillId="0" borderId="4">
      <alignment horizontal="right"/>
      <protection locked="0"/>
    </xf>
    <xf numFmtId="0" fontId="107" fillId="7"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8" borderId="8" applyNumberFormat="0" applyAlignment="0" applyProtection="0"/>
  </cellStyleXfs>
  <cellXfs count="1100">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Fill="1" applyAlignment="1">
      <alignment horizontal="left"/>
    </xf>
    <xf numFmtId="0" fontId="9" fillId="0" borderId="0" xfId="0" applyFont="1" applyAlignment="1">
      <alignment/>
    </xf>
    <xf numFmtId="0" fontId="9" fillId="0" borderId="9" xfId="0" applyFont="1" applyFill="1" applyBorder="1" applyAlignment="1" quotePrefix="1">
      <alignment vertical="top" wrapText="1"/>
    </xf>
    <xf numFmtId="0" fontId="9" fillId="0" borderId="9" xfId="0" applyFont="1" applyBorder="1" applyAlignment="1" quotePrefix="1">
      <alignment vertical="top" wrapText="1"/>
    </xf>
    <xf numFmtId="0" fontId="6" fillId="0" borderId="0" xfId="0" applyFont="1" applyFill="1" applyAlignment="1">
      <alignment/>
    </xf>
    <xf numFmtId="0" fontId="8" fillId="0" borderId="0" xfId="0" applyFont="1" applyFill="1" applyAlignment="1">
      <alignment horizontal="left"/>
    </xf>
    <xf numFmtId="0" fontId="5" fillId="0" borderId="0" xfId="0" applyFont="1" applyFill="1" applyAlignment="1">
      <alignment vertical="center"/>
    </xf>
    <xf numFmtId="0" fontId="5" fillId="9" borderId="0" xfId="0" applyFont="1" applyFill="1" applyAlignment="1">
      <alignment horizontal="left"/>
    </xf>
    <xf numFmtId="0" fontId="9" fillId="0" borderId="9" xfId="0" applyFont="1" applyBorder="1" applyAlignment="1" quotePrefix="1">
      <alignment vertical="center" wrapText="1"/>
    </xf>
    <xf numFmtId="0" fontId="8" fillId="9" borderId="0" xfId="0" applyFont="1" applyFill="1" applyAlignment="1">
      <alignment horizontal="left"/>
    </xf>
    <xf numFmtId="0" fontId="9" fillId="0" borderId="0" xfId="0" applyFont="1" applyFill="1" applyAlignment="1">
      <alignment/>
    </xf>
    <xf numFmtId="0" fontId="8" fillId="0" borderId="0" xfId="0" applyFont="1" applyBorder="1" applyAlignment="1">
      <alignment vertical="top"/>
    </xf>
    <xf numFmtId="0" fontId="9" fillId="0" borderId="0" xfId="0" applyFont="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vertical="top" wrapText="1"/>
    </xf>
    <xf numFmtId="0" fontId="8" fillId="0" borderId="0" xfId="0" applyFont="1" applyBorder="1" applyAlignment="1">
      <alignmen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4"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3"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2"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9" fillId="0" borderId="0" xfId="0" applyFont="1" applyFill="1" applyBorder="1" applyAlignment="1">
      <alignment horizontal="left"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8"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8"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7"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4"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7"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3" fillId="9" borderId="0" xfId="0" applyFont="1" applyFill="1" applyBorder="1" applyAlignment="1">
      <alignment horizontal="left" indent="2"/>
    </xf>
    <xf numFmtId="0" fontId="13" fillId="0" borderId="0" xfId="0" applyFont="1" applyFill="1" applyBorder="1" applyAlignment="1">
      <alignment horizontal="left" indent="2"/>
    </xf>
    <xf numFmtId="0" fontId="13" fillId="0" borderId="0" xfId="0" applyFont="1" applyFill="1" applyBorder="1" applyAlignment="1">
      <alignment horizontal="left" indent="4"/>
    </xf>
    <xf numFmtId="0" fontId="14" fillId="0" borderId="0" xfId="0" applyFont="1" applyAlignment="1">
      <alignment/>
    </xf>
    <xf numFmtId="0" fontId="14" fillId="0" borderId="0" xfId="0" applyFont="1" applyFill="1" applyAlignment="1">
      <alignment/>
    </xf>
    <xf numFmtId="0" fontId="6" fillId="13" borderId="0" xfId="0" applyFont="1" applyFill="1" applyAlignment="1">
      <alignment/>
    </xf>
    <xf numFmtId="1" fontId="14" fillId="0" borderId="13"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4" xfId="0" applyFont="1" applyFill="1" applyBorder="1" applyAlignment="1">
      <alignment horizontal="center"/>
    </xf>
    <xf numFmtId="0" fontId="19"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7"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5"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0"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1" xfId="0" applyFont="1" applyFill="1" applyBorder="1" applyAlignment="1">
      <alignment/>
    </xf>
    <xf numFmtId="0" fontId="9" fillId="0" borderId="17" xfId="0" applyFont="1" applyFill="1" applyBorder="1" applyAlignment="1">
      <alignment/>
    </xf>
    <xf numFmtId="0" fontId="9" fillId="9" borderId="11"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center" vertical="center" wrapText="1"/>
    </xf>
    <xf numFmtId="0" fontId="9" fillId="0" borderId="11"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4" fillId="9" borderId="0" xfId="0" applyFont="1" applyFill="1" applyAlignment="1">
      <alignment vertical="top"/>
    </xf>
    <xf numFmtId="0" fontId="19" fillId="0" borderId="0" xfId="0" applyFont="1" applyFill="1" applyBorder="1" applyAlignment="1">
      <alignment horizontal="center" vertical="top" wrapText="1"/>
    </xf>
    <xf numFmtId="0" fontId="16"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6" fillId="9" borderId="14"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0" fontId="9" fillId="0" borderId="9"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22" fillId="0" borderId="0" xfId="0" applyFont="1" applyBorder="1" applyAlignment="1">
      <alignment vertical="top"/>
    </xf>
    <xf numFmtId="0" fontId="8" fillId="0" borderId="0" xfId="0" applyFont="1" applyBorder="1" applyAlignment="1">
      <alignment horizontal="center" vertical="center"/>
    </xf>
    <xf numFmtId="0" fontId="5" fillId="0" borderId="0" xfId="0" applyFont="1" applyAlignment="1">
      <alignment horizontal="left" vertical="center"/>
    </xf>
    <xf numFmtId="0" fontId="23" fillId="0" borderId="0" xfId="0" applyFont="1" applyBorder="1" applyAlignment="1">
      <alignment/>
    </xf>
    <xf numFmtId="0" fontId="23" fillId="0" borderId="0" xfId="0" applyFont="1" applyFill="1" applyBorder="1" applyAlignment="1">
      <alignment/>
    </xf>
    <xf numFmtId="0" fontId="23" fillId="0" borderId="0" xfId="0" applyFont="1" applyAlignment="1">
      <alignment/>
    </xf>
    <xf numFmtId="0" fontId="9" fillId="0" borderId="22" xfId="0" applyFont="1" applyBorder="1" applyAlignment="1" quotePrefix="1">
      <alignment horizontal="left" vertical="top" wrapText="1"/>
    </xf>
    <xf numFmtId="0" fontId="9" fillId="0" borderId="15" xfId="0" applyFont="1" applyBorder="1" applyAlignment="1" quotePrefix="1">
      <alignment vertical="top" wrapText="1"/>
    </xf>
    <xf numFmtId="0" fontId="9" fillId="0" borderId="9" xfId="0" applyFont="1" applyBorder="1" applyAlignment="1">
      <alignment vertical="top"/>
    </xf>
    <xf numFmtId="0" fontId="5" fillId="0" borderId="0" xfId="0" applyFont="1" applyAlignment="1">
      <alignment/>
    </xf>
    <xf numFmtId="0" fontId="8" fillId="0" borderId="14"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center" wrapText="1"/>
    </xf>
    <xf numFmtId="0" fontId="9" fillId="10" borderId="16" xfId="0" applyFont="1" applyFill="1" applyBorder="1" applyAlignment="1">
      <alignment vertical="center" wrapText="1"/>
    </xf>
    <xf numFmtId="0" fontId="9" fillId="10" borderId="9" xfId="0" applyFont="1" applyFill="1" applyBorder="1" applyAlignment="1">
      <alignment vertical="center" wrapText="1"/>
    </xf>
    <xf numFmtId="0" fontId="9" fillId="10" borderId="0" xfId="0" applyFont="1" applyFill="1" applyBorder="1" applyAlignment="1">
      <alignment vertical="center" wrapText="1"/>
    </xf>
    <xf numFmtId="0" fontId="4" fillId="0" borderId="0" xfId="0" applyFont="1" applyAlignment="1">
      <alignment/>
    </xf>
    <xf numFmtId="0" fontId="8" fillId="0" borderId="0" xfId="0" applyFont="1" applyFill="1" applyAlignment="1">
      <alignment vertical="center"/>
    </xf>
    <xf numFmtId="0" fontId="24" fillId="15" borderId="0" xfId="34"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14" fillId="15" borderId="0" xfId="0" applyFont="1" applyFill="1" applyAlignment="1">
      <alignment/>
    </xf>
    <xf numFmtId="0" fontId="25" fillId="10" borderId="9" xfId="34" applyFont="1" applyFill="1" applyBorder="1" applyAlignment="1">
      <alignment horizontal="center" vertical="top" wrapText="1"/>
      <protection/>
    </xf>
    <xf numFmtId="0" fontId="24" fillId="15" borderId="0" xfId="34" applyFont="1" applyFill="1" applyAlignment="1">
      <alignment vertical="top" wrapText="1"/>
      <protection/>
    </xf>
    <xf numFmtId="0" fontId="26" fillId="15" borderId="0" xfId="34" applyFont="1" applyFill="1" applyBorder="1" applyAlignment="1">
      <alignment horizontal="center" vertical="center" wrapText="1"/>
      <protection/>
    </xf>
    <xf numFmtId="0" fontId="26" fillId="15" borderId="0" xfId="34" applyFont="1" applyFill="1" applyAlignment="1">
      <alignment horizontal="center"/>
      <protection/>
    </xf>
    <xf numFmtId="0" fontId="27" fillId="15" borderId="0" xfId="34" applyFont="1" applyFill="1">
      <alignment/>
      <protection/>
    </xf>
    <xf numFmtId="0" fontId="26" fillId="9" borderId="0" xfId="34" applyFont="1" applyFill="1" applyAlignment="1">
      <alignment vertical="top" wrapText="1"/>
      <protection/>
    </xf>
    <xf numFmtId="0" fontId="115" fillId="15" borderId="0" xfId="34" applyFont="1" applyFill="1" applyAlignment="1">
      <alignment horizontal="center"/>
      <protection/>
    </xf>
    <xf numFmtId="0" fontId="3" fillId="9" borderId="0" xfId="34" applyFont="1" applyFill="1" applyAlignment="1">
      <alignment horizontal="center" wrapText="1"/>
      <protection/>
    </xf>
    <xf numFmtId="0" fontId="3" fillId="9" borderId="0" xfId="34" applyFont="1" applyFill="1" applyAlignment="1">
      <alignment horizontal="center" vertical="top" wrapText="1"/>
      <protection/>
    </xf>
    <xf numFmtId="0" fontId="26" fillId="9" borderId="0" xfId="34" applyFont="1" applyFill="1" applyAlignment="1">
      <alignment horizontal="center" vertical="top" wrapText="1"/>
      <protection/>
    </xf>
    <xf numFmtId="0" fontId="27" fillId="9" borderId="0" xfId="34" applyFont="1" applyFill="1" applyBorder="1" applyAlignment="1">
      <alignment vertical="top" wrapText="1"/>
      <protection/>
    </xf>
    <xf numFmtId="0" fontId="116" fillId="16" borderId="0" xfId="34" applyFont="1" applyFill="1" applyBorder="1" applyAlignment="1">
      <alignment vertical="top" wrapText="1"/>
      <protection/>
    </xf>
    <xf numFmtId="0" fontId="114" fillId="0" borderId="0" xfId="0" applyFont="1" applyAlignment="1">
      <alignment/>
    </xf>
    <xf numFmtId="0" fontId="117" fillId="9" borderId="0" xfId="34" applyFont="1" applyFill="1" applyBorder="1" applyAlignment="1">
      <alignment vertical="top" wrapText="1"/>
      <protection/>
    </xf>
    <xf numFmtId="0" fontId="118" fillId="9" borderId="0" xfId="34" applyFont="1" applyFill="1" applyBorder="1" applyAlignment="1">
      <alignment vertical="top" wrapText="1"/>
      <protection/>
    </xf>
    <xf numFmtId="0" fontId="117" fillId="15" borderId="0" xfId="34" applyFont="1" applyFill="1" applyBorder="1" applyAlignment="1">
      <alignment vertical="top" wrapText="1"/>
      <protection/>
    </xf>
    <xf numFmtId="0" fontId="119" fillId="9" borderId="0" xfId="34" applyFont="1" applyFill="1" applyAlignment="1">
      <alignment vertical="top" wrapText="1"/>
      <protection/>
    </xf>
    <xf numFmtId="0" fontId="118" fillId="9" borderId="0" xfId="34" applyFont="1" applyFill="1" applyBorder="1" applyAlignment="1">
      <alignment horizontal="left"/>
      <protection/>
    </xf>
    <xf numFmtId="0" fontId="117" fillId="9" borderId="0" xfId="34" applyFont="1" applyFill="1" applyAlignment="1">
      <alignment vertical="top" wrapText="1"/>
      <protection/>
    </xf>
    <xf numFmtId="3" fontId="120" fillId="0" borderId="0" xfId="34" applyNumberFormat="1" applyFont="1" applyFill="1" applyBorder="1" applyAlignment="1">
      <alignment horizontal="left" vertical="top" wrapText="1"/>
      <protection/>
    </xf>
    <xf numFmtId="0" fontId="119" fillId="15" borderId="0" xfId="34" applyFont="1" applyFill="1" applyBorder="1" applyAlignment="1">
      <alignment vertical="top" wrapText="1"/>
      <protection/>
    </xf>
    <xf numFmtId="0" fontId="121" fillId="9" borderId="0" xfId="34" applyFont="1" applyFill="1" applyBorder="1" applyAlignment="1">
      <alignment vertical="top"/>
      <protection/>
    </xf>
    <xf numFmtId="0" fontId="122" fillId="15" borderId="0" xfId="34" applyFont="1" applyFill="1" applyBorder="1" applyAlignment="1">
      <alignment vertical="top"/>
      <protection/>
    </xf>
    <xf numFmtId="0" fontId="117" fillId="9" borderId="0" xfId="34" applyFont="1" applyFill="1" applyBorder="1" applyAlignment="1">
      <alignment vertical="top"/>
      <protection/>
    </xf>
    <xf numFmtId="0" fontId="115" fillId="9" borderId="0" xfId="34" applyFont="1" applyFill="1" applyBorder="1" applyAlignment="1">
      <alignment vertical="top"/>
      <protection/>
    </xf>
    <xf numFmtId="0" fontId="123" fillId="9" borderId="0" xfId="34" applyFont="1" applyFill="1" applyBorder="1" applyAlignment="1">
      <alignment vertical="top"/>
      <protection/>
    </xf>
    <xf numFmtId="0" fontId="122" fillId="9" borderId="0" xfId="34" applyFont="1" applyFill="1" applyBorder="1" applyAlignment="1">
      <alignment vertical="top"/>
      <protection/>
    </xf>
    <xf numFmtId="0" fontId="118" fillId="9" borderId="0" xfId="34" applyFont="1" applyFill="1" applyBorder="1" applyAlignment="1">
      <alignment vertical="top"/>
      <protection/>
    </xf>
    <xf numFmtId="0" fontId="121" fillId="9" borderId="0" xfId="34" applyFont="1" applyFill="1" applyAlignment="1">
      <alignment vertical="top" wrapText="1"/>
      <protection/>
    </xf>
    <xf numFmtId="0" fontId="124" fillId="9" borderId="0" xfId="34" applyFont="1" applyFill="1" applyBorder="1" applyAlignment="1">
      <alignment vertical="top"/>
      <protection/>
    </xf>
    <xf numFmtId="0" fontId="125" fillId="16" borderId="0" xfId="34" applyFont="1" applyFill="1" applyBorder="1" applyAlignment="1">
      <alignment vertical="top"/>
      <protection/>
    </xf>
    <xf numFmtId="0" fontId="126" fillId="9" borderId="0" xfId="34" applyFont="1" applyFill="1" applyBorder="1" applyAlignment="1">
      <alignment horizontal="left" vertical="top" wrapText="1"/>
      <protection/>
    </xf>
    <xf numFmtId="0" fontId="126" fillId="0" borderId="0" xfId="34" applyFont="1" applyFill="1" applyBorder="1" applyAlignment="1">
      <alignment horizontal="left" vertical="top" wrapText="1"/>
      <protection/>
    </xf>
    <xf numFmtId="0" fontId="115" fillId="15" borderId="0" xfId="34"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8" fillId="0" borderId="0" xfId="0" applyFont="1" applyAlignment="1">
      <alignment horizontal="center"/>
    </xf>
    <xf numFmtId="0" fontId="9" fillId="16" borderId="0" xfId="0" applyFont="1" applyFill="1" applyAlignment="1">
      <alignment horizontal="right"/>
    </xf>
    <xf numFmtId="0" fontId="118" fillId="15" borderId="0" xfId="34" applyFont="1" applyFill="1" applyBorder="1" applyAlignment="1">
      <alignment vertical="top" wrapText="1"/>
      <protection/>
    </xf>
    <xf numFmtId="0" fontId="117" fillId="16" borderId="0" xfId="34" applyFont="1" applyFill="1" applyBorder="1" applyAlignment="1">
      <alignment vertical="top" wrapText="1"/>
      <protection/>
    </xf>
    <xf numFmtId="0" fontId="117" fillId="9" borderId="0" xfId="34" applyFont="1" applyFill="1" applyAlignment="1">
      <alignment vertical="top"/>
      <protection/>
    </xf>
    <xf numFmtId="0" fontId="117" fillId="16" borderId="0" xfId="34" applyFont="1" applyFill="1" applyAlignment="1">
      <alignment vertical="top" wrapText="1"/>
      <protection/>
    </xf>
    <xf numFmtId="0" fontId="27" fillId="9" borderId="0" xfId="34"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4"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9" fillId="0" borderId="9" xfId="0" applyFont="1" applyFill="1" applyBorder="1" applyAlignment="1">
      <alignment vertical="top" wrapText="1"/>
    </xf>
    <xf numFmtId="0" fontId="6" fillId="0" borderId="0" xfId="0" applyFont="1" applyAlignment="1">
      <alignment/>
    </xf>
    <xf numFmtId="0" fontId="31"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4"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1"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1" xfId="0" applyFont="1" applyFill="1" applyBorder="1" applyAlignment="1">
      <alignment horizontal="right" vertical="center" wrapText="1"/>
    </xf>
    <xf numFmtId="0" fontId="9" fillId="0" borderId="14"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3"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7"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4" applyFont="1" applyFill="1">
      <alignment/>
      <protection/>
    </xf>
    <xf numFmtId="0" fontId="8" fillId="0" borderId="0" xfId="34" applyFont="1" applyFill="1">
      <alignment/>
      <protection/>
    </xf>
    <xf numFmtId="0" fontId="9" fillId="9" borderId="0" xfId="34" applyFont="1" applyFill="1">
      <alignment/>
      <protection/>
    </xf>
    <xf numFmtId="0" fontId="127" fillId="0" borderId="0" xfId="0" applyFont="1" applyAlignment="1">
      <alignment/>
    </xf>
    <xf numFmtId="0" fontId="8" fillId="0" borderId="0" xfId="34" applyFont="1" applyFill="1" applyBorder="1" applyAlignment="1">
      <alignment horizontal="center" vertical="center" wrapText="1"/>
      <protection/>
    </xf>
    <xf numFmtId="0" fontId="9" fillId="0" borderId="0" xfId="34" applyFont="1" applyFill="1" applyBorder="1">
      <alignment/>
      <protection/>
    </xf>
    <xf numFmtId="0" fontId="10" fillId="9" borderId="0" xfId="34" applyFont="1" applyFill="1" applyAlignment="1">
      <alignment vertical="top"/>
      <protection/>
    </xf>
    <xf numFmtId="0" fontId="9" fillId="0" borderId="0" xfId="34" applyFont="1">
      <alignment/>
      <protection/>
    </xf>
    <xf numFmtId="0" fontId="8" fillId="9" borderId="14" xfId="34" applyFont="1" applyFill="1" applyBorder="1">
      <alignment/>
      <protection/>
    </xf>
    <xf numFmtId="0" fontId="8" fillId="9" borderId="14" xfId="34" applyFont="1" applyFill="1" applyBorder="1" applyAlignment="1">
      <alignment horizontal="center"/>
      <protection/>
    </xf>
    <xf numFmtId="0" fontId="9" fillId="0" borderId="0" xfId="34" applyFont="1" applyFill="1">
      <alignment/>
      <protection/>
    </xf>
    <xf numFmtId="0" fontId="9" fillId="9" borderId="0" xfId="34" applyFont="1" applyFill="1" applyAlignment="1">
      <alignment horizontal="center"/>
      <protection/>
    </xf>
    <xf numFmtId="0" fontId="9" fillId="9" borderId="0" xfId="34" applyFont="1" applyFill="1" applyAlignment="1">
      <alignment horizontal="center" vertical="top" wrapText="1"/>
      <protection/>
    </xf>
    <xf numFmtId="0" fontId="9" fillId="9" borderId="0" xfId="34" applyFont="1" applyFill="1" applyAlignment="1">
      <alignment vertical="top" wrapText="1"/>
      <protection/>
    </xf>
    <xf numFmtId="0" fontId="9" fillId="9" borderId="0" xfId="34" applyFont="1" applyFill="1" applyBorder="1" applyAlignment="1">
      <alignment horizontal="center"/>
      <protection/>
    </xf>
    <xf numFmtId="0" fontId="8" fillId="9" borderId="0" xfId="34" applyFont="1" applyFill="1" applyBorder="1" applyAlignment="1">
      <alignment horizontal="left"/>
      <protection/>
    </xf>
    <xf numFmtId="0" fontId="9" fillId="0" borderId="0" xfId="34" applyFont="1" applyAlignment="1">
      <alignment horizontal="center"/>
      <protection/>
    </xf>
    <xf numFmtId="0" fontId="10" fillId="9" borderId="0" xfId="34" applyFont="1" applyFill="1" applyAlignment="1">
      <alignment horizontal="center"/>
      <protection/>
    </xf>
    <xf numFmtId="0" fontId="10" fillId="9" borderId="0" xfId="34" applyFont="1" applyFill="1" applyBorder="1" applyAlignment="1">
      <alignment horizontal="left"/>
      <protection/>
    </xf>
    <xf numFmtId="0" fontId="8" fillId="9" borderId="0" xfId="34" applyFont="1" applyFill="1" applyAlignment="1">
      <alignment horizontal="left"/>
      <protection/>
    </xf>
    <xf numFmtId="0" fontId="10" fillId="9" borderId="0" xfId="34" applyFont="1" applyFill="1" applyAlignment="1">
      <alignment horizontal="left"/>
      <protection/>
    </xf>
    <xf numFmtId="0" fontId="9" fillId="9" borderId="0" xfId="34" applyFont="1" applyFill="1" applyAlignment="1">
      <alignment horizontal="left"/>
      <protection/>
    </xf>
    <xf numFmtId="0" fontId="21" fillId="0" borderId="0" xfId="34" applyFont="1">
      <alignment/>
      <protection/>
    </xf>
    <xf numFmtId="0" fontId="9" fillId="9" borderId="0" xfId="34" applyFont="1" applyFill="1" applyBorder="1" applyAlignment="1">
      <alignment horizontal="left" wrapText="1"/>
      <protection/>
    </xf>
    <xf numFmtId="0" fontId="8" fillId="9" borderId="0" xfId="0" applyFont="1" applyFill="1" applyAlignment="1">
      <alignment wrapText="1"/>
    </xf>
    <xf numFmtId="0" fontId="26" fillId="9" borderId="0" xfId="28" applyFont="1" applyFill="1" applyAlignment="1">
      <alignment horizontal="left"/>
      <protection/>
    </xf>
    <xf numFmtId="0" fontId="3" fillId="0" borderId="0" xfId="28" applyFont="1" applyFill="1">
      <alignment/>
      <protection/>
    </xf>
    <xf numFmtId="0" fontId="27" fillId="9" borderId="0" xfId="28" applyFont="1" applyFill="1">
      <alignment/>
      <protection/>
    </xf>
    <xf numFmtId="0" fontId="24" fillId="0" borderId="0" xfId="28" applyFont="1" applyFill="1" applyAlignment="1">
      <alignment horizontal="left"/>
      <protection/>
    </xf>
    <xf numFmtId="0" fontId="17" fillId="0" borderId="0" xfId="0" applyFont="1" applyFill="1" applyBorder="1" applyAlignment="1">
      <alignment horizontal="center" vertical="center" wrapText="1"/>
    </xf>
    <xf numFmtId="0" fontId="19" fillId="12" borderId="0" xfId="0" applyFont="1" applyFill="1" applyBorder="1" applyAlignment="1">
      <alignment horizontal="left" vertical="top"/>
    </xf>
    <xf numFmtId="0" fontId="18" fillId="9" borderId="0" xfId="0" applyFont="1" applyFill="1" applyBorder="1" applyAlignment="1">
      <alignment horizontal="left" vertical="top"/>
    </xf>
    <xf numFmtId="0" fontId="34" fillId="0" borderId="0" xfId="0" applyFont="1" applyAlignment="1">
      <alignment/>
    </xf>
    <xf numFmtId="0" fontId="9" fillId="0" borderId="0" xfId="0" applyFont="1" applyFill="1" applyBorder="1" applyAlignment="1">
      <alignment horizontal="right" vertical="center"/>
    </xf>
    <xf numFmtId="0" fontId="9" fillId="0" borderId="12"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9" fillId="0" borderId="16" xfId="0" applyFont="1" applyBorder="1" applyAlignment="1" quotePrefix="1">
      <alignment vertical="center" wrapText="1"/>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4"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20" borderId="30" xfId="0" applyFill="1" applyBorder="1" applyAlignment="1">
      <alignment horizontal="center" vertical="center"/>
    </xf>
    <xf numFmtId="0" fontId="0" fillId="20" borderId="25" xfId="0" applyFill="1" applyBorder="1" applyAlignment="1">
      <alignment horizontal="center" vertical="center"/>
    </xf>
    <xf numFmtId="0" fontId="0" fillId="20" borderId="26" xfId="0" applyFill="1" applyBorder="1" applyAlignment="1">
      <alignment horizontal="center" vertical="center"/>
    </xf>
    <xf numFmtId="0" fontId="0" fillId="0" borderId="31" xfId="0" applyBorder="1" applyAlignment="1">
      <alignment/>
    </xf>
    <xf numFmtId="0" fontId="0" fillId="0" borderId="24" xfId="0" applyBorder="1" applyAlignment="1">
      <alignment/>
    </xf>
    <xf numFmtId="0" fontId="0" fillId="0" borderId="24" xfId="0" applyBorder="1" applyAlignment="1">
      <alignment horizontal="center" vertical="center"/>
    </xf>
    <xf numFmtId="0" fontId="8" fillId="0" borderId="9" xfId="0" applyFont="1" applyFill="1" applyBorder="1" applyAlignment="1">
      <alignment horizontal="center" wrapText="1"/>
    </xf>
    <xf numFmtId="0" fontId="127" fillId="0" borderId="9" xfId="0" applyFont="1" applyBorder="1" applyAlignment="1">
      <alignment vertical="top" wrapText="1"/>
    </xf>
    <xf numFmtId="0" fontId="24" fillId="0" borderId="0" xfId="0" applyFont="1" applyFill="1" applyAlignment="1">
      <alignment horizontal="left" vertical="center"/>
    </xf>
    <xf numFmtId="0" fontId="6" fillId="0" borderId="4" xfId="0" applyFont="1" applyBorder="1" applyAlignment="1">
      <alignment horizontal="center" vertical="center" wrapText="1"/>
    </xf>
    <xf numFmtId="0" fontId="128" fillId="15" borderId="0" xfId="0" applyFont="1" applyFill="1" applyAlignment="1">
      <alignment/>
    </xf>
    <xf numFmtId="0" fontId="127" fillId="15" borderId="0" xfId="0" applyFont="1" applyFill="1" applyAlignment="1">
      <alignment/>
    </xf>
    <xf numFmtId="0" fontId="9" fillId="0" borderId="9" xfId="0" applyFont="1" applyBorder="1" applyAlignment="1">
      <alignment horizontal="left" vertical="top" wrapText="1"/>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17" fillId="0" borderId="0" xfId="34" applyFont="1" applyFill="1" applyBorder="1" applyAlignment="1">
      <alignment vertical="top" wrapText="1"/>
      <protection/>
    </xf>
    <xf numFmtId="0" fontId="9" fillId="0" borderId="0" xfId="0" applyFont="1" applyFill="1" applyBorder="1" applyAlignment="1">
      <alignment vertical="center"/>
    </xf>
    <xf numFmtId="0" fontId="8" fillId="9" borderId="18"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27" fillId="9" borderId="0" xfId="28" applyFont="1" applyFill="1" applyBorder="1" applyAlignment="1">
      <alignment horizontal="left" vertical="top" wrapText="1"/>
      <protection/>
    </xf>
    <xf numFmtId="0" fontId="27" fillId="12" borderId="0" xfId="28" applyFont="1" applyFill="1" applyAlignment="1">
      <alignment vertical="top" wrapText="1"/>
      <protection/>
    </xf>
    <xf numFmtId="0" fontId="26" fillId="9" borderId="0" xfId="28" applyFont="1" applyFill="1" applyBorder="1" applyAlignment="1">
      <alignment horizontal="left" vertical="top" wrapText="1"/>
      <protection/>
    </xf>
    <xf numFmtId="0" fontId="12" fillId="12" borderId="0" xfId="0" applyFont="1" applyFill="1" applyBorder="1" applyAlignment="1">
      <alignment horizontal="left" vertical="top" wrapText="1"/>
    </xf>
    <xf numFmtId="0" fontId="39" fillId="9" borderId="0" xfId="28" applyFont="1" applyFill="1" applyAlignment="1">
      <alignment horizontal="left"/>
      <protection/>
    </xf>
    <xf numFmtId="0" fontId="40" fillId="0" borderId="0" xfId="0" applyFont="1" applyBorder="1" applyAlignment="1">
      <alignment/>
    </xf>
    <xf numFmtId="0" fontId="40" fillId="0" borderId="0" xfId="0" applyFont="1" applyBorder="1" applyAlignment="1">
      <alignment vertical="center"/>
    </xf>
    <xf numFmtId="0" fontId="40" fillId="0" borderId="0" xfId="0" applyFont="1" applyAlignment="1">
      <alignment/>
    </xf>
    <xf numFmtId="0" fontId="39" fillId="0" borderId="0" xfId="28" applyFont="1" applyFill="1" applyAlignment="1">
      <alignment horizontal="left"/>
      <protection/>
    </xf>
    <xf numFmtId="0" fontId="9" fillId="15" borderId="9" xfId="0"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41" fillId="15" borderId="0" xfId="28" applyFont="1" applyFill="1" applyAlignment="1">
      <alignment horizontal="left"/>
      <protection/>
    </xf>
    <xf numFmtId="0" fontId="42" fillId="15" borderId="0" xfId="28" applyFont="1" applyFill="1">
      <alignment/>
      <protection/>
    </xf>
    <xf numFmtId="0" fontId="43" fillId="15" borderId="0" xfId="28" applyFont="1" applyFill="1">
      <alignment/>
      <protection/>
    </xf>
    <xf numFmtId="0" fontId="44" fillId="15" borderId="0" xfId="28" applyFont="1" applyFill="1" applyAlignment="1">
      <alignment horizontal="center" vertical="center"/>
      <protection/>
    </xf>
    <xf numFmtId="0" fontId="42" fillId="15" borderId="0" xfId="28" applyFont="1" applyFill="1" applyAlignment="1">
      <alignment horizontal="left"/>
      <protection/>
    </xf>
    <xf numFmtId="0" fontId="45" fillId="15" borderId="0" xfId="28" applyFont="1" applyFill="1" applyAlignment="1">
      <alignment horizontal="left"/>
      <protection/>
    </xf>
    <xf numFmtId="0" fontId="45" fillId="15" borderId="0" xfId="28" applyFont="1" applyFill="1" applyAlignment="1">
      <alignment horizontal="center" vertical="center"/>
      <protection/>
    </xf>
    <xf numFmtId="0" fontId="41" fillId="15" borderId="0" xfId="28" applyFont="1" applyFill="1">
      <alignment/>
      <protection/>
    </xf>
    <xf numFmtId="0" fontId="46" fillId="15" borderId="0" xfId="28" applyFont="1" applyFill="1" applyBorder="1" applyAlignment="1">
      <alignment vertical="center"/>
      <protection/>
    </xf>
    <xf numFmtId="0" fontId="47" fillId="15" borderId="0" xfId="28" applyFont="1" applyFill="1" applyAlignment="1">
      <alignment/>
      <protection/>
    </xf>
    <xf numFmtId="0" fontId="49" fillId="15" borderId="0" xfId="28" applyFont="1" applyFill="1">
      <alignment/>
      <protection/>
    </xf>
    <xf numFmtId="0" fontId="50" fillId="15" borderId="0" xfId="28" applyFont="1" applyFill="1" applyAlignment="1">
      <alignment horizontal="center"/>
      <protection/>
    </xf>
    <xf numFmtId="0" fontId="51" fillId="15" borderId="0" xfId="28" applyFont="1" applyFill="1">
      <alignment/>
      <protection/>
    </xf>
    <xf numFmtId="0" fontId="52" fillId="15" borderId="0" xfId="28" applyFont="1" applyFill="1">
      <alignment/>
      <protection/>
    </xf>
    <xf numFmtId="0" fontId="51" fillId="15" borderId="0" xfId="28" applyFont="1" applyFill="1" applyAlignment="1">
      <alignment horizontal="center"/>
      <protection/>
    </xf>
    <xf numFmtId="0" fontId="52" fillId="15" borderId="0" xfId="28" applyFont="1" applyFill="1" applyBorder="1" applyAlignment="1">
      <alignment horizontal="center" vertical="center"/>
      <protection/>
    </xf>
    <xf numFmtId="0" fontId="46" fillId="15" borderId="32" xfId="28" applyFont="1" applyFill="1" applyBorder="1" applyAlignment="1">
      <alignment horizontal="center" vertical="center" wrapText="1"/>
      <protection/>
    </xf>
    <xf numFmtId="0" fontId="42" fillId="15" borderId="0" xfId="28" applyFont="1" applyFill="1" applyAlignment="1">
      <alignment/>
      <protection/>
    </xf>
    <xf numFmtId="0" fontId="41" fillId="15" borderId="33" xfId="28" applyFont="1" applyFill="1" applyBorder="1" applyAlignment="1">
      <alignment horizontal="center" vertical="center" wrapText="1"/>
      <protection/>
    </xf>
    <xf numFmtId="0" fontId="51" fillId="15" borderId="33" xfId="28" applyFont="1" applyFill="1" applyBorder="1" applyAlignment="1">
      <alignment horizontal="center" vertical="center"/>
      <protection/>
    </xf>
    <xf numFmtId="0" fontId="42" fillId="15" borderId="0" xfId="28" applyFont="1" applyFill="1" applyAlignment="1">
      <alignment horizontal="left" vertical="center"/>
      <protection/>
    </xf>
    <xf numFmtId="0" fontId="42" fillId="15" borderId="0" xfId="28" applyFont="1" applyFill="1" applyAlignment="1">
      <alignment horizontal="center"/>
      <protection/>
    </xf>
    <xf numFmtId="0" fontId="5" fillId="0" borderId="0" xfId="0" applyFont="1" applyFill="1" applyBorder="1" applyAlignment="1">
      <alignment horizontal="left" vertical="top" wrapText="1"/>
    </xf>
    <xf numFmtId="166" fontId="27" fillId="0" borderId="0" xfId="33" applyNumberFormat="1" applyAlignment="1" applyProtection="1">
      <alignment horizontal="center"/>
      <protection/>
    </xf>
    <xf numFmtId="0" fontId="27" fillId="0" borderId="0" xfId="33" applyNumberFormat="1" applyAlignment="1" applyProtection="1">
      <alignment horizontal="center"/>
      <protection/>
    </xf>
    <xf numFmtId="0" fontId="27" fillId="0" borderId="0" xfId="33" applyFill="1" applyBorder="1" applyAlignment="1" applyProtection="1">
      <alignment horizontal="left"/>
      <protection/>
    </xf>
    <xf numFmtId="0" fontId="129" fillId="0" borderId="0" xfId="0" applyFont="1" applyAlignment="1" applyProtection="1">
      <alignment horizontal="center"/>
      <protection/>
    </xf>
    <xf numFmtId="0" fontId="0" fillId="0" borderId="0" xfId="0" applyAlignment="1" applyProtection="1">
      <alignment horizontal="left" indent="2"/>
      <protection/>
    </xf>
    <xf numFmtId="0" fontId="130" fillId="0" borderId="0" xfId="0" applyFont="1" applyAlignment="1" applyProtection="1">
      <alignment horizontal="left" indent="2"/>
      <protection/>
    </xf>
    <xf numFmtId="0" fontId="130" fillId="0" borderId="0" xfId="0" applyFont="1" applyAlignment="1">
      <alignment horizontal="left" indent="2"/>
    </xf>
    <xf numFmtId="0" fontId="0" fillId="0" borderId="0" xfId="0" applyAlignment="1" applyProtection="1">
      <alignment/>
      <protection/>
    </xf>
    <xf numFmtId="0" fontId="130" fillId="0" borderId="0" xfId="0" applyFont="1" applyAlignment="1" applyProtection="1">
      <alignment/>
      <protection/>
    </xf>
    <xf numFmtId="0" fontId="130" fillId="0" borderId="0" xfId="0" applyFont="1" applyAlignment="1">
      <alignment/>
    </xf>
    <xf numFmtId="0" fontId="115" fillId="0" borderId="0" xfId="0" applyFont="1" applyAlignment="1" applyProtection="1">
      <alignment/>
      <protection/>
    </xf>
    <xf numFmtId="0" fontId="116" fillId="0" borderId="0" xfId="0" applyFont="1" applyAlignment="1" applyProtection="1">
      <alignment/>
      <protection/>
    </xf>
    <xf numFmtId="0" fontId="0" fillId="0" borderId="0" xfId="0" applyFont="1" applyAlignment="1" applyProtection="1">
      <alignment horizontal="left" indent="2"/>
      <protection/>
    </xf>
    <xf numFmtId="0" fontId="30" fillId="0" borderId="0" xfId="32" applyProtection="1">
      <alignment/>
      <protection locked="0"/>
    </xf>
    <xf numFmtId="169" fontId="54" fillId="0" borderId="10" xfId="32" applyNumberFormat="1" applyFont="1" applyBorder="1" applyAlignment="1" applyProtection="1">
      <alignment horizontal="left"/>
      <protection locked="0"/>
    </xf>
    <xf numFmtId="0" fontId="55" fillId="0" borderId="9" xfId="32" applyFont="1" applyBorder="1" applyAlignment="1" applyProtection="1">
      <alignment horizontal="center"/>
      <protection locked="0"/>
    </xf>
    <xf numFmtId="0" fontId="56" fillId="21" borderId="9" xfId="32" applyFont="1" applyFill="1" applyBorder="1" applyAlignment="1" applyProtection="1">
      <alignment horizontal="center"/>
      <protection locked="0"/>
    </xf>
    <xf numFmtId="0" fontId="54" fillId="0" borderId="11" xfId="32" applyFont="1" applyBorder="1" applyAlignment="1" applyProtection="1">
      <alignment horizontal="left"/>
      <protection locked="0"/>
    </xf>
    <xf numFmtId="0" fontId="9" fillId="22" borderId="0" xfId="0" applyFont="1" applyFill="1" applyBorder="1" applyAlignment="1">
      <alignment horizontal="left"/>
    </xf>
    <xf numFmtId="0" fontId="0" fillId="18" borderId="10" xfId="0" applyFill="1" applyBorder="1" applyAlignment="1">
      <alignment horizontal="center" vertical="center"/>
    </xf>
    <xf numFmtId="0" fontId="0" fillId="18" borderId="10" xfId="0" applyFill="1" applyBorder="1" applyAlignment="1">
      <alignment/>
    </xf>
    <xf numFmtId="0" fontId="104" fillId="0" borderId="0" xfId="21" applyAlignment="1" applyProtection="1">
      <alignment/>
      <protection/>
    </xf>
    <xf numFmtId="0" fontId="0" fillId="19" borderId="34" xfId="0" applyFill="1" applyBorder="1" applyAlignment="1">
      <alignment horizontal="center" vertical="center" wrapText="1"/>
    </xf>
    <xf numFmtId="0" fontId="0" fillId="0" borderId="18" xfId="0"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top" wrapText="1" indent="2"/>
    </xf>
    <xf numFmtId="0" fontId="8" fillId="0" borderId="9" xfId="0" applyFont="1" applyFill="1" applyBorder="1" applyAlignment="1">
      <alignment vertical="top" wrapText="1"/>
    </xf>
    <xf numFmtId="0" fontId="9" fillId="0" borderId="0"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15" xfId="0" applyFont="1" applyFill="1" applyBorder="1" applyAlignment="1">
      <alignment horizontal="left" wrapText="1" indent="2"/>
    </xf>
    <xf numFmtId="0" fontId="9" fillId="0" borderId="16" xfId="0" applyFont="1" applyFill="1" applyBorder="1" applyAlignment="1">
      <alignment horizontal="left" vertical="top" wrapText="1" indent="2"/>
    </xf>
    <xf numFmtId="0" fontId="127" fillId="0" borderId="10" xfId="0" applyFont="1" applyBorder="1" applyAlignment="1">
      <alignment vertical="top" wrapText="1"/>
    </xf>
    <xf numFmtId="0" fontId="127" fillId="0" borderId="15" xfId="0" applyFont="1" applyBorder="1" applyAlignment="1">
      <alignment vertical="top" wrapText="1"/>
    </xf>
    <xf numFmtId="0" fontId="127" fillId="0" borderId="16" xfId="0" applyFont="1" applyBorder="1" applyAlignment="1">
      <alignment vertical="top" wrapText="1"/>
    </xf>
    <xf numFmtId="0" fontId="8" fillId="0" borderId="9" xfId="0" applyFont="1" applyBorder="1" applyAlignment="1">
      <alignment horizontal="center" wrapText="1"/>
    </xf>
    <xf numFmtId="0" fontId="32" fillId="16" borderId="0" xfId="34" applyFont="1" applyFill="1" applyBorder="1" applyAlignment="1">
      <alignment vertical="top" wrapText="1"/>
      <protection/>
    </xf>
    <xf numFmtId="0" fontId="58" fillId="9" borderId="0" xfId="34" applyFont="1" applyFill="1" applyAlignment="1">
      <alignment vertical="top" wrapText="1"/>
      <protection/>
    </xf>
    <xf numFmtId="0" fontId="27" fillId="9" borderId="0" xfId="34" applyFont="1" applyFill="1" applyAlignment="1">
      <alignment vertical="top" wrapText="1"/>
      <protection/>
    </xf>
    <xf numFmtId="0" fontId="131" fillId="0" borderId="16" xfId="0" applyFont="1" applyFill="1" applyBorder="1" applyAlignment="1">
      <alignment vertical="top" wrapText="1"/>
    </xf>
    <xf numFmtId="0" fontId="9" fillId="0" borderId="15" xfId="0" applyNumberFormat="1" applyFont="1" applyFill="1" applyBorder="1" applyAlignment="1">
      <alignment vertical="top" wrapText="1"/>
    </xf>
    <xf numFmtId="0" fontId="9" fillId="0" borderId="15" xfId="0" applyFont="1" applyFill="1" applyBorder="1" applyAlignment="1">
      <alignment horizontal="left" wrapText="1"/>
    </xf>
    <xf numFmtId="0" fontId="9" fillId="0" borderId="0" xfId="0" applyFont="1" applyAlignment="1">
      <alignment wrapText="1"/>
    </xf>
    <xf numFmtId="0" fontId="9" fillId="0" borderId="9" xfId="34" applyFont="1" applyFill="1" applyBorder="1" applyAlignment="1" quotePrefix="1">
      <alignment horizontal="center" vertical="top" wrapText="1"/>
      <protection/>
    </xf>
    <xf numFmtId="0" fontId="9" fillId="9" borderId="9" xfId="34" applyFont="1" applyFill="1" applyBorder="1" applyAlignment="1">
      <alignment vertical="top" wrapText="1"/>
      <protection/>
    </xf>
    <xf numFmtId="0" fontId="9" fillId="0" borderId="9" xfId="34" applyFont="1" applyFill="1" applyBorder="1" applyAlignment="1">
      <alignment horizontal="center" vertical="top" wrapText="1"/>
      <protection/>
    </xf>
    <xf numFmtId="0" fontId="9" fillId="15" borderId="9" xfId="34" applyFont="1" applyFill="1" applyBorder="1" applyAlignment="1">
      <alignment horizontal="center" vertical="top" wrapText="1"/>
      <protection/>
    </xf>
    <xf numFmtId="0" fontId="8" fillId="9" borderId="9" xfId="34" applyFont="1" applyFill="1" applyBorder="1" applyAlignment="1">
      <alignment vertical="top" wrapText="1"/>
      <protection/>
    </xf>
    <xf numFmtId="0" fontId="9" fillId="0" borderId="9" xfId="34" applyFont="1" applyFill="1" applyBorder="1" applyAlignment="1">
      <alignment horizontal="left" vertical="top" wrapText="1"/>
      <protection/>
    </xf>
    <xf numFmtId="0" fontId="8" fillId="0" borderId="9" xfId="0" applyFont="1" applyFill="1" applyBorder="1" applyAlignment="1">
      <alignment vertical="center" wrapText="1"/>
    </xf>
    <xf numFmtId="0" fontId="9" fillId="0" borderId="15" xfId="0" applyFont="1" applyBorder="1" applyAlignment="1">
      <alignment horizontal="left" vertical="top" wrapText="1"/>
    </xf>
    <xf numFmtId="0" fontId="116" fillId="16" borderId="0" xfId="34" applyFont="1" applyFill="1" applyBorder="1" applyAlignment="1">
      <alignment horizontal="left" vertical="top" wrapText="1"/>
      <protection/>
    </xf>
    <xf numFmtId="0" fontId="123" fillId="15" borderId="0" xfId="34" applyFont="1" applyFill="1" applyBorder="1" applyAlignment="1">
      <alignment vertical="top" wrapText="1"/>
      <protection/>
    </xf>
    <xf numFmtId="0" fontId="115" fillId="9" borderId="0" xfId="34" applyFont="1" applyFill="1" applyBorder="1" applyAlignment="1">
      <alignment vertical="top" wrapText="1"/>
      <protection/>
    </xf>
    <xf numFmtId="0" fontId="121" fillId="15" borderId="0" xfId="34" applyFont="1" applyFill="1" applyBorder="1" applyAlignment="1">
      <alignment vertical="top" wrapText="1"/>
      <protection/>
    </xf>
    <xf numFmtId="0" fontId="125" fillId="16" borderId="0" xfId="34" applyFont="1" applyFill="1" applyBorder="1" applyAlignment="1">
      <alignment vertical="top" wrapText="1"/>
      <protection/>
    </xf>
    <xf numFmtId="0" fontId="116" fillId="16" borderId="0" xfId="34" applyFont="1" applyFill="1" applyBorder="1" applyAlignment="1">
      <alignment vertical="top"/>
      <protection/>
    </xf>
    <xf numFmtId="0" fontId="115" fillId="16" borderId="0" xfId="34" applyFont="1" applyFill="1" applyBorder="1" applyAlignment="1">
      <alignment vertical="top"/>
      <protection/>
    </xf>
    <xf numFmtId="0" fontId="115" fillId="9" borderId="0" xfId="34" applyFont="1" applyFill="1" applyAlignment="1">
      <alignment vertical="top" wrapText="1"/>
      <protection/>
    </xf>
    <xf numFmtId="0" fontId="115" fillId="9" borderId="0" xfId="34" applyFont="1" applyFill="1" applyAlignment="1">
      <alignment vertical="top"/>
      <protection/>
    </xf>
    <xf numFmtId="0" fontId="125" fillId="16" borderId="0" xfId="34"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2" xfId="0" applyFont="1" applyFill="1" applyBorder="1" applyAlignment="1">
      <alignment horizontal="right"/>
    </xf>
    <xf numFmtId="0" fontId="11" fillId="0" borderId="0" xfId="0" applyFont="1" applyAlignment="1">
      <alignment wrapText="1"/>
    </xf>
    <xf numFmtId="0" fontId="9" fillId="0" borderId="9" xfId="0" applyFont="1" applyBorder="1" applyAlignment="1">
      <alignment horizontal="center" wrapText="1"/>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9" fillId="0" borderId="16" xfId="0" applyNumberFormat="1" applyFont="1" applyFill="1" applyBorder="1" applyAlignment="1">
      <alignment vertical="top" wrapText="1"/>
    </xf>
    <xf numFmtId="0" fontId="8" fillId="20" borderId="9" xfId="0" applyFont="1" applyFill="1" applyBorder="1" applyAlignment="1">
      <alignment/>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14"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7" fillId="16" borderId="0" xfId="28" applyFont="1" applyFill="1" applyBorder="1" applyAlignment="1">
      <alignment horizontal="left" vertical="top" wrapText="1"/>
      <protection/>
    </xf>
    <xf numFmtId="0" fontId="12" fillId="16" borderId="0" xfId="0" applyFont="1" applyFill="1" applyBorder="1" applyAlignment="1">
      <alignment horizontal="left" vertical="top" wrapText="1"/>
    </xf>
    <xf numFmtId="0" fontId="13" fillId="0" borderId="0" xfId="0" applyFont="1" applyFill="1" applyBorder="1" applyAlignment="1">
      <alignment horizontal="left" wrapText="1" indent="2"/>
    </xf>
    <xf numFmtId="0" fontId="13" fillId="9" borderId="0" xfId="0" applyFont="1" applyFill="1" applyBorder="1" applyAlignment="1">
      <alignment horizontal="left" wrapText="1" indent="2"/>
    </xf>
    <xf numFmtId="0" fontId="8" fillId="16" borderId="0" xfId="34" applyFont="1" applyFill="1" applyAlignment="1">
      <alignment wrapText="1"/>
      <protection/>
    </xf>
    <xf numFmtId="0" fontId="9" fillId="16" borderId="0" xfId="0" applyFont="1" applyFill="1" applyBorder="1" applyAlignment="1">
      <alignment horizontal="right" wrapText="1"/>
    </xf>
    <xf numFmtId="0" fontId="9" fillId="16" borderId="0" xfId="34" applyFont="1" applyFill="1" applyBorder="1" applyAlignment="1">
      <alignment horizontal="left" wrapText="1"/>
      <protection/>
    </xf>
    <xf numFmtId="0" fontId="8" fillId="0" borderId="0" xfId="0" applyFont="1" applyFill="1" applyAlignment="1">
      <alignment horizontal="left" wrapText="1"/>
    </xf>
    <xf numFmtId="0" fontId="8" fillId="0" borderId="0" xfId="0" applyFont="1" applyFill="1" applyBorder="1" applyAlignment="1">
      <alignment vertical="top" wrapText="1"/>
    </xf>
    <xf numFmtId="0" fontId="27" fillId="9" borderId="0" xfId="28" applyFont="1" applyFill="1" applyAlignment="1">
      <alignment horizontal="center" vertical="center"/>
      <protection/>
    </xf>
    <xf numFmtId="0" fontId="27" fillId="9" borderId="0" xfId="28" applyFont="1" applyFill="1" applyBorder="1" applyAlignment="1">
      <alignment horizontal="center" vertical="center" wrapText="1"/>
      <protection/>
    </xf>
    <xf numFmtId="0" fontId="27" fillId="12" borderId="0" xfId="28" applyFont="1" applyFill="1" applyAlignment="1">
      <alignment horizontal="center" vertical="center" wrapText="1"/>
      <protection/>
    </xf>
    <xf numFmtId="0" fontId="27" fillId="16" borderId="0" xfId="28" applyFont="1" applyFill="1" applyBorder="1" applyAlignment="1">
      <alignment horizontal="center" vertical="center" wrapText="1"/>
      <protection/>
    </xf>
    <xf numFmtId="0" fontId="27" fillId="16" borderId="0"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7" fillId="9" borderId="0" xfId="0" applyFont="1" applyFill="1" applyAlignment="1">
      <alignment horizontal="center" vertical="center"/>
    </xf>
    <xf numFmtId="0" fontId="27" fillId="10" borderId="0" xfId="0" applyFont="1" applyFill="1" applyAlignment="1">
      <alignment horizontal="center" vertical="center"/>
    </xf>
    <xf numFmtId="0" fontId="27" fillId="10" borderId="0" xfId="0" applyFont="1" applyFill="1" applyAlignment="1">
      <alignment horizontal="center" vertical="center" wrapText="1"/>
    </xf>
    <xf numFmtId="0" fontId="2" fillId="9" borderId="0" xfId="0" applyFont="1" applyFill="1" applyAlignment="1">
      <alignment horizontal="center" vertical="center"/>
    </xf>
    <xf numFmtId="0" fontId="27" fillId="9" borderId="0" xfId="0" applyFont="1" applyFill="1" applyBorder="1" applyAlignment="1">
      <alignment horizontal="center" vertical="center" wrapText="1"/>
    </xf>
    <xf numFmtId="0" fontId="60" fillId="0" borderId="0" xfId="0" applyFont="1" applyAlignment="1">
      <alignment horizontal="center" vertical="center"/>
    </xf>
    <xf numFmtId="0" fontId="2" fillId="12" borderId="0" xfId="0" applyFont="1" applyFill="1" applyBorder="1" applyAlignment="1">
      <alignment horizontal="center" vertical="center" wrapText="1"/>
    </xf>
    <xf numFmtId="0" fontId="27" fillId="16" borderId="0" xfId="0" applyFont="1" applyFill="1" applyBorder="1" applyAlignment="1">
      <alignment horizontal="center" vertical="center"/>
    </xf>
    <xf numFmtId="0" fontId="2" fillId="0" borderId="0" xfId="0" applyFont="1" applyAlignment="1">
      <alignment horizontal="center" vertical="center"/>
    </xf>
    <xf numFmtId="0" fontId="27"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7" fillId="0" borderId="0" xfId="0" applyFont="1" applyFill="1" applyAlignment="1">
      <alignment horizontal="center" vertical="center" wrapText="1"/>
    </xf>
    <xf numFmtId="0" fontId="27" fillId="12" borderId="0" xfId="0" applyFont="1" applyFill="1" applyAlignment="1">
      <alignment horizontal="center" vertical="center"/>
    </xf>
    <xf numFmtId="0" fontId="27" fillId="0" borderId="0" xfId="0" applyFont="1" applyAlignment="1">
      <alignment horizontal="center" vertical="center"/>
    </xf>
    <xf numFmtId="0" fontId="2" fillId="0" borderId="0" xfId="28" applyFont="1" applyFill="1" applyAlignment="1">
      <alignment horizontal="center" vertical="center"/>
      <protection/>
    </xf>
    <xf numFmtId="0" fontId="27" fillId="0" borderId="0" xfId="0" applyFont="1" applyAlignment="1">
      <alignment horizontal="center" vertical="center" wrapText="1"/>
    </xf>
    <xf numFmtId="0" fontId="27" fillId="9"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28" applyFont="1" applyFill="1" applyBorder="1" applyAlignment="1">
      <alignment horizontal="left" vertical="top" wrapText="1"/>
      <protection/>
    </xf>
    <xf numFmtId="0" fontId="27" fillId="0" borderId="0" xfId="28" applyFont="1" applyFill="1" applyBorder="1" applyAlignment="1">
      <alignment horizontal="center" vertical="center" wrapText="1"/>
      <protection/>
    </xf>
    <xf numFmtId="3" fontId="30" fillId="0" borderId="23" xfId="32" applyNumberFormat="1" applyBorder="1" applyProtection="1">
      <alignment/>
      <protection locked="0"/>
    </xf>
    <xf numFmtId="3" fontId="30" fillId="0" borderId="14" xfId="32" applyNumberFormat="1" applyBorder="1" applyProtection="1">
      <alignment/>
      <protection locked="0"/>
    </xf>
    <xf numFmtId="3" fontId="30" fillId="0" borderId="21" xfId="32" applyNumberFormat="1" applyBorder="1" applyAlignment="1" applyProtection="1">
      <alignment horizontal="right"/>
      <protection locked="0"/>
    </xf>
    <xf numFmtId="3" fontId="30" fillId="0" borderId="19" xfId="32" applyNumberFormat="1" applyBorder="1" applyProtection="1">
      <alignment/>
      <protection locked="0"/>
    </xf>
    <xf numFmtId="3" fontId="30" fillId="0" borderId="37" xfId="32" applyNumberFormat="1" applyBorder="1" applyProtection="1">
      <alignment/>
      <protection locked="0"/>
    </xf>
    <xf numFmtId="3" fontId="30" fillId="0" borderId="37" xfId="32" applyNumberFormat="1" applyBorder="1" applyAlignment="1" applyProtection="1">
      <alignment horizontal="right"/>
      <protection locked="0"/>
    </xf>
    <xf numFmtId="1" fontId="30" fillId="0" borderId="4" xfId="37" applyProtection="1">
      <alignment horizontal="right"/>
      <protection locked="0"/>
    </xf>
    <xf numFmtId="3" fontId="54" fillId="23" borderId="23" xfId="32" applyNumberFormat="1" applyFont="1" applyFill="1" applyBorder="1" applyAlignment="1" applyProtection="1">
      <alignment horizontal="centerContinuous" vertical="center"/>
      <protection locked="0"/>
    </xf>
    <xf numFmtId="0" fontId="30" fillId="23" borderId="14" xfId="32" applyFill="1" applyBorder="1" applyAlignment="1" applyProtection="1">
      <alignment horizontal="right"/>
      <protection locked="0"/>
    </xf>
    <xf numFmtId="0" fontId="54" fillId="0" borderId="14" xfId="32" applyFont="1" applyBorder="1" applyProtection="1">
      <alignment/>
      <protection locked="0"/>
    </xf>
    <xf numFmtId="0" fontId="54" fillId="23" borderId="14" xfId="32" applyFont="1" applyFill="1" applyBorder="1" applyAlignment="1" applyProtection="1">
      <alignment horizontal="right"/>
      <protection locked="0"/>
    </xf>
    <xf numFmtId="0" fontId="30" fillId="23" borderId="19" xfId="32" applyFill="1" applyBorder="1" applyProtection="1">
      <alignment/>
      <protection locked="0"/>
    </xf>
    <xf numFmtId="0" fontId="30" fillId="23" borderId="37" xfId="32" applyFill="1" applyBorder="1" applyAlignment="1" applyProtection="1">
      <alignment horizontal="right"/>
      <protection locked="0"/>
    </xf>
    <xf numFmtId="0" fontId="54" fillId="0" borderId="17" xfId="32" applyFont="1" applyBorder="1" applyProtection="1">
      <alignment/>
      <protection locked="0"/>
    </xf>
    <xf numFmtId="1" fontId="54" fillId="0" borderId="18" xfId="32" applyNumberFormat="1" applyFont="1" applyBorder="1" applyAlignment="1" applyProtection="1">
      <alignment horizontal="right"/>
      <protection locked="0"/>
    </xf>
    <xf numFmtId="0" fontId="0" fillId="0" borderId="0" xfId="0" applyAlignment="1" applyProtection="1">
      <alignment/>
      <protection locked="0"/>
    </xf>
    <xf numFmtId="0" fontId="129" fillId="0" borderId="0" xfId="0" applyFont="1" applyAlignment="1" applyProtection="1">
      <alignment horizontal="center"/>
      <protection locked="0"/>
    </xf>
    <xf numFmtId="0" fontId="132" fillId="0" borderId="0" xfId="0" applyFont="1" applyAlignment="1" applyProtection="1">
      <alignment/>
      <protection locked="0"/>
    </xf>
    <xf numFmtId="0" fontId="9" fillId="0" borderId="9" xfId="0" applyFont="1" applyFill="1" applyBorder="1" applyAlignment="1" applyProtection="1">
      <alignment horizontal="center"/>
      <protection locked="0"/>
    </xf>
    <xf numFmtId="0" fontId="9" fillId="20" borderId="9" xfId="0" applyFont="1" applyFill="1" applyBorder="1" applyAlignment="1" applyProtection="1">
      <alignment horizontal="center" wrapText="1"/>
      <protection locked="0"/>
    </xf>
    <xf numFmtId="0" fontId="9" fillId="2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2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15" borderId="9"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2" fontId="9" fillId="0" borderId="11"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2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1" xfId="0" applyNumberFormat="1" applyFont="1" applyFill="1" applyBorder="1" applyAlignment="1" applyProtection="1">
      <alignment horizontal="center" wrapText="1"/>
      <protection locked="0"/>
    </xf>
    <xf numFmtId="2" fontId="9" fillId="20" borderId="9"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0" fillId="16" borderId="9" xfId="0" applyNumberFormat="1" applyFill="1" applyBorder="1" applyAlignment="1" applyProtection="1">
      <alignment/>
      <protection locked="0"/>
    </xf>
    <xf numFmtId="2" fontId="114" fillId="15" borderId="0" xfId="0" applyNumberFormat="1" applyFont="1" applyFill="1" applyAlignment="1" applyProtection="1">
      <alignment/>
      <protection locked="0"/>
    </xf>
    <xf numFmtId="2" fontId="25" fillId="10" borderId="9" xfId="34"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1"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5" fillId="0" borderId="0" xfId="0" applyNumberFormat="1" applyFont="1" applyFill="1" applyBorder="1" applyAlignment="1" applyProtection="1" quotePrefix="1">
      <alignment horizontal="center"/>
      <protection locked="0"/>
    </xf>
    <xf numFmtId="2" fontId="37"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4"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8" fillId="20" borderId="9" xfId="34" applyNumberFormat="1" applyFont="1" applyFill="1" applyBorder="1" applyAlignment="1" applyProtection="1">
      <alignment horizontal="center" vertical="top" wrapText="1"/>
      <protection locked="0"/>
    </xf>
    <xf numFmtId="2" fontId="28" fillId="9" borderId="9" xfId="34" applyNumberFormat="1" applyFont="1" applyFill="1" applyBorder="1" applyAlignment="1" applyProtection="1">
      <alignment horizontal="center" vertical="top" wrapText="1"/>
      <protection locked="0"/>
    </xf>
    <xf numFmtId="2" fontId="28" fillId="0" borderId="9" xfId="34" applyNumberFormat="1" applyFont="1" applyFill="1" applyBorder="1" applyAlignment="1" applyProtection="1">
      <alignment horizontal="center" vertical="top" wrapText="1"/>
      <protection locked="0"/>
    </xf>
    <xf numFmtId="2" fontId="28" fillId="9" borderId="0" xfId="34" applyNumberFormat="1" applyFont="1" applyFill="1" applyBorder="1" applyAlignment="1" applyProtection="1">
      <alignment horizontal="center" vertical="top" wrapText="1"/>
      <protection locked="0"/>
    </xf>
    <xf numFmtId="2" fontId="26" fillId="9" borderId="0" xfId="34" applyNumberFormat="1" applyFont="1" applyFill="1" applyProtection="1">
      <alignment/>
      <protection locked="0"/>
    </xf>
    <xf numFmtId="2" fontId="26" fillId="9" borderId="0" xfId="34" applyNumberFormat="1" applyFont="1" applyFill="1" applyAlignment="1" applyProtection="1">
      <alignment horizontal="center" wrapText="1"/>
      <protection locked="0"/>
    </xf>
    <xf numFmtId="2" fontId="26" fillId="9" borderId="0" xfId="34" applyNumberFormat="1" applyFont="1" applyFill="1" applyAlignment="1" applyProtection="1">
      <alignment horizontal="center" vertical="top" wrapText="1"/>
      <protection locked="0"/>
    </xf>
    <xf numFmtId="2" fontId="28" fillId="9" borderId="0" xfId="34" applyNumberFormat="1" applyFont="1" applyFill="1" applyBorder="1" applyAlignment="1" applyProtection="1">
      <alignment vertical="top" wrapText="1"/>
      <protection locked="0"/>
    </xf>
    <xf numFmtId="2" fontId="28" fillId="9" borderId="0" xfId="34" applyNumberFormat="1" applyFont="1" applyFill="1" applyAlignment="1" applyProtection="1">
      <alignment vertical="top" wrapText="1"/>
      <protection locked="0"/>
    </xf>
    <xf numFmtId="2" fontId="27" fillId="9" borderId="0" xfId="34" applyNumberFormat="1" applyFont="1" applyFill="1" applyProtection="1">
      <alignment/>
      <protection locked="0"/>
    </xf>
    <xf numFmtId="2" fontId="28" fillId="9" borderId="9" xfId="34" applyNumberFormat="1" applyFont="1" applyFill="1" applyBorder="1" applyAlignment="1" applyProtection="1">
      <alignment horizontal="center" vertical="top"/>
      <protection locked="0"/>
    </xf>
    <xf numFmtId="2" fontId="28" fillId="0" borderId="0" xfId="34" applyNumberFormat="1" applyFont="1" applyFill="1" applyBorder="1" applyAlignment="1" applyProtection="1">
      <alignment horizontal="center" vertical="top" wrapText="1"/>
      <protection locked="0"/>
    </xf>
    <xf numFmtId="2" fontId="28" fillId="9" borderId="0" xfId="34" applyNumberFormat="1" applyFont="1" applyFill="1" applyBorder="1" applyAlignment="1" applyProtection="1">
      <alignment horizontal="center" vertical="top"/>
      <protection locked="0"/>
    </xf>
    <xf numFmtId="2" fontId="28" fillId="15" borderId="0" xfId="34" applyNumberFormat="1" applyFont="1" applyFill="1" applyBorder="1" applyAlignment="1" applyProtection="1">
      <alignment horizontal="center" vertical="top" wrapText="1"/>
      <protection locked="0"/>
    </xf>
    <xf numFmtId="2" fontId="26" fillId="9" borderId="0" xfId="34" applyNumberFormat="1" applyFont="1" applyFill="1" applyAlignment="1" applyProtection="1">
      <alignment horizontal="center"/>
      <protection locked="0"/>
    </xf>
    <xf numFmtId="2" fontId="28" fillId="9" borderId="14" xfId="34" applyNumberFormat="1" applyFont="1" applyFill="1" applyBorder="1" applyAlignment="1" applyProtection="1">
      <alignment vertical="top" wrapText="1"/>
      <protection locked="0"/>
    </xf>
    <xf numFmtId="2" fontId="115" fillId="15" borderId="0" xfId="34" applyNumberFormat="1" applyFont="1" applyFill="1" applyAlignment="1" applyProtection="1">
      <alignment horizontal="center"/>
      <protection locked="0"/>
    </xf>
    <xf numFmtId="2" fontId="28" fillId="9" borderId="37" xfId="34" applyNumberFormat="1" applyFont="1" applyFill="1" applyBorder="1" applyAlignment="1" applyProtection="1">
      <alignment vertical="top" wrapText="1"/>
      <protection locked="0"/>
    </xf>
    <xf numFmtId="2" fontId="28" fillId="0" borderId="0" xfId="34" applyNumberFormat="1" applyFont="1" applyFill="1" applyBorder="1" applyAlignment="1" applyProtection="1">
      <alignment vertical="top" wrapText="1"/>
      <protection locked="0"/>
    </xf>
    <xf numFmtId="2" fontId="28" fillId="0" borderId="0" xfId="34" applyNumberFormat="1" applyFont="1" applyFill="1" applyAlignment="1" applyProtection="1">
      <alignment vertical="top" wrapText="1"/>
      <protection locked="0"/>
    </xf>
    <xf numFmtId="2" fontId="28" fillId="9" borderId="0" xfId="34" applyNumberFormat="1" applyFont="1" applyFill="1" applyBorder="1" applyAlignment="1" applyProtection="1">
      <alignment horizontal="left" vertical="top"/>
      <protection locked="0"/>
    </xf>
    <xf numFmtId="2" fontId="27" fillId="9" borderId="0" xfId="34" applyNumberFormat="1" applyFont="1" applyFill="1" applyBorder="1" applyProtection="1">
      <alignment/>
      <protection locked="0"/>
    </xf>
    <xf numFmtId="2" fontId="27" fillId="0" borderId="0" xfId="34" applyNumberFormat="1" applyFont="1" applyFill="1" applyBorder="1" applyProtection="1">
      <alignment/>
      <protection locked="0"/>
    </xf>
    <xf numFmtId="2" fontId="28" fillId="15" borderId="0" xfId="34" applyNumberFormat="1" applyFont="1" applyFill="1" applyBorder="1" applyAlignment="1" applyProtection="1">
      <alignment horizontal="left" vertical="top"/>
      <protection locked="0"/>
    </xf>
    <xf numFmtId="2" fontId="28" fillId="15" borderId="0" xfId="34" applyNumberFormat="1" applyFont="1" applyFill="1" applyBorder="1" applyAlignment="1" applyProtection="1">
      <alignment vertical="top" wrapText="1"/>
      <protection locked="0"/>
    </xf>
    <xf numFmtId="2" fontId="28" fillId="0" borderId="9" xfId="34" applyNumberFormat="1" applyFont="1" applyFill="1" applyBorder="1" applyAlignment="1" applyProtection="1" quotePrefix="1">
      <alignment horizontal="center" vertical="top" wrapText="1"/>
      <protection locked="0"/>
    </xf>
    <xf numFmtId="2" fontId="28" fillId="15" borderId="0" xfId="34" applyNumberFormat="1" applyFont="1" applyFill="1" applyBorder="1" applyAlignment="1" applyProtection="1" quotePrefix="1">
      <alignment vertical="top" wrapText="1"/>
      <protection locked="0"/>
    </xf>
    <xf numFmtId="2" fontId="27" fillId="15" borderId="0" xfId="34"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33" fillId="15" borderId="9" xfId="34" applyNumberFormat="1" applyFont="1" applyFill="1" applyBorder="1" applyAlignment="1" applyProtection="1">
      <alignment horizontal="center" vertical="top" wrapText="1"/>
      <protection locked="0"/>
    </xf>
    <xf numFmtId="2" fontId="25" fillId="16" borderId="9" xfId="34" applyNumberFormat="1" applyFont="1" applyFill="1" applyBorder="1" applyAlignment="1" applyProtection="1" quotePrefix="1">
      <alignment horizontal="center" vertical="top" wrapText="1"/>
      <protection/>
    </xf>
    <xf numFmtId="2" fontId="25" fillId="16" borderId="9" xfId="34" applyNumberFormat="1" applyFont="1" applyFill="1" applyBorder="1" applyAlignment="1" applyProtection="1">
      <alignment horizontal="center" vertical="top" wrapText="1"/>
      <protection/>
    </xf>
    <xf numFmtId="2" fontId="30" fillId="22" borderId="9" xfId="34" applyNumberFormat="1" applyFont="1" applyFill="1" applyBorder="1" applyAlignment="1" applyProtection="1">
      <alignment horizontal="center" vertical="top" wrapText="1"/>
      <protection/>
    </xf>
    <xf numFmtId="2" fontId="28" fillId="16" borderId="9" xfId="34" applyNumberFormat="1" applyFont="1" applyFill="1" applyBorder="1" applyAlignment="1" applyProtection="1">
      <alignment horizontal="center" vertical="top" wrapText="1"/>
      <protection/>
    </xf>
    <xf numFmtId="2" fontId="30" fillId="16" borderId="9" xfId="34" applyNumberFormat="1" applyFont="1" applyFill="1" applyBorder="1" applyAlignment="1" applyProtection="1">
      <alignment horizontal="center" vertical="top" wrapText="1"/>
      <protection/>
    </xf>
    <xf numFmtId="2" fontId="28" fillId="0" borderId="0" xfId="34" applyNumberFormat="1" applyFont="1" applyFill="1" applyBorder="1" applyAlignment="1" applyProtection="1">
      <alignment vertical="top" wrapText="1"/>
      <protection/>
    </xf>
    <xf numFmtId="2" fontId="28" fillId="9" borderId="0" xfId="34" applyNumberFormat="1" applyFont="1" applyFill="1" applyBorder="1" applyAlignment="1" applyProtection="1">
      <alignment vertical="top" wrapText="1"/>
      <protection/>
    </xf>
    <xf numFmtId="2" fontId="27" fillId="9" borderId="0" xfId="34" applyNumberFormat="1" applyFont="1" applyFill="1" applyProtection="1">
      <alignment/>
      <protection/>
    </xf>
    <xf numFmtId="2" fontId="28" fillId="9" borderId="37" xfId="34" applyNumberFormat="1" applyFont="1" applyFill="1" applyBorder="1" applyAlignment="1" applyProtection="1">
      <alignment vertical="top" wrapText="1"/>
      <protection/>
    </xf>
    <xf numFmtId="2" fontId="26" fillId="9" borderId="0" xfId="34" applyNumberFormat="1" applyFont="1" applyFill="1" applyAlignment="1" applyProtection="1">
      <alignment horizontal="center" wrapText="1"/>
      <protection/>
    </xf>
    <xf numFmtId="2" fontId="26" fillId="9" borderId="0" xfId="34" applyNumberFormat="1" applyFont="1" applyFill="1" applyAlignment="1" applyProtection="1">
      <alignment horizontal="center" vertical="top" wrapText="1"/>
      <protection/>
    </xf>
    <xf numFmtId="2" fontId="28" fillId="9" borderId="0" xfId="34" applyNumberFormat="1" applyFont="1" applyFill="1" applyAlignment="1" applyProtection="1">
      <alignment vertical="top" wrapText="1"/>
      <protection/>
    </xf>
    <xf numFmtId="2" fontId="28" fillId="10" borderId="9" xfId="34" applyNumberFormat="1" applyFont="1" applyFill="1" applyBorder="1" applyAlignment="1" applyProtection="1">
      <alignment horizontal="center" vertical="top" wrapText="1"/>
      <protection/>
    </xf>
    <xf numFmtId="2" fontId="28" fillId="0" borderId="37" xfId="34" applyNumberFormat="1" applyFont="1" applyFill="1" applyBorder="1" applyAlignment="1" applyProtection="1">
      <alignment vertical="top" wrapText="1"/>
      <protection/>
    </xf>
    <xf numFmtId="2" fontId="26" fillId="0" borderId="0" xfId="34" applyNumberFormat="1" applyFont="1" applyFill="1" applyAlignment="1" applyProtection="1">
      <alignment horizontal="center" wrapText="1"/>
      <protection/>
    </xf>
    <xf numFmtId="2" fontId="26" fillId="0" borderId="0" xfId="34" applyNumberFormat="1" applyFont="1" applyFill="1" applyAlignment="1" applyProtection="1">
      <alignment horizontal="center" vertical="top" wrapText="1"/>
      <protection/>
    </xf>
    <xf numFmtId="2" fontId="25" fillId="16" borderId="9" xfId="34" applyNumberFormat="1" applyFont="1" applyFill="1" applyBorder="1" applyAlignment="1" applyProtection="1">
      <alignment horizontal="center" vertical="top"/>
      <protection/>
    </xf>
    <xf numFmtId="2" fontId="29" fillId="10" borderId="9" xfId="34" applyNumberFormat="1" applyFont="1" applyFill="1" applyBorder="1" applyAlignment="1" applyProtection="1">
      <alignment horizontal="center" vertical="top"/>
      <protection/>
    </xf>
    <xf numFmtId="2" fontId="25" fillId="10" borderId="9" xfId="34" applyNumberFormat="1" applyFont="1" applyFill="1" applyBorder="1" applyAlignment="1" applyProtection="1">
      <alignment horizontal="center" vertical="top" wrapText="1"/>
      <protection/>
    </xf>
    <xf numFmtId="2" fontId="27" fillId="10" borderId="0" xfId="34" applyNumberFormat="1" applyFont="1" applyFill="1" applyProtection="1">
      <alignment/>
      <protection/>
    </xf>
    <xf numFmtId="0" fontId="0" fillId="16" borderId="9" xfId="0" applyFill="1" applyBorder="1" applyAlignment="1" applyProtection="1">
      <alignment/>
      <protection/>
    </xf>
    <xf numFmtId="0" fontId="25" fillId="10" borderId="9" xfId="34" applyFont="1" applyFill="1" applyBorder="1" applyAlignment="1" applyProtection="1">
      <alignment horizontal="center" vertical="top" wrapText="1"/>
      <protection/>
    </xf>
    <xf numFmtId="2" fontId="26"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20" borderId="9" xfId="0" applyNumberFormat="1" applyFont="1" applyFill="1" applyBorder="1" applyAlignment="1" applyProtection="1">
      <alignment horizontal="center" vertical="center" wrapText="1"/>
      <protection locked="0"/>
    </xf>
    <xf numFmtId="2" fontId="9" fillId="9" borderId="14"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8"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4"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7"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2"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20" borderId="16" xfId="0" applyNumberFormat="1" applyFont="1" applyFill="1" applyBorder="1" applyAlignment="1" applyProtection="1">
      <alignment horizontal="center" vertical="top" wrapText="1"/>
      <protection locked="0"/>
    </xf>
    <xf numFmtId="2" fontId="9" fillId="20" borderId="9"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center" wrapText="1"/>
      <protection locked="0"/>
    </xf>
    <xf numFmtId="2" fontId="9" fillId="0" borderId="37"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20" borderId="15"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1"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2"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7"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6"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7"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protection locked="0"/>
    </xf>
    <xf numFmtId="2" fontId="9" fillId="9" borderId="13" xfId="0" applyNumberFormat="1" applyFont="1" applyFill="1" applyBorder="1" applyAlignment="1" applyProtection="1">
      <alignment horizontal="center" vertical="top" wrapText="1"/>
      <protection locked="0"/>
    </xf>
    <xf numFmtId="2" fontId="9" fillId="17" borderId="37" xfId="0" applyNumberFormat="1" applyFont="1" applyFill="1" applyBorder="1" applyAlignment="1" applyProtection="1">
      <alignment horizontal="center" vertical="center" wrapText="1"/>
      <protection/>
    </xf>
    <xf numFmtId="2" fontId="9" fillId="0" borderId="3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2" xfId="0" applyNumberFormat="1" applyFont="1" applyFill="1" applyBorder="1" applyAlignment="1" applyProtection="1">
      <alignment horizontal="center"/>
      <protection locked="0"/>
    </xf>
    <xf numFmtId="2" fontId="8" fillId="9" borderId="13" xfId="0" applyNumberFormat="1" applyFont="1" applyFill="1" applyBorder="1" applyAlignment="1" applyProtection="1">
      <alignment horizontal="center" vertical="center" wrapText="1"/>
      <protection locked="0"/>
    </xf>
    <xf numFmtId="2" fontId="9" fillId="9" borderId="13"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7"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4" fillId="0" borderId="0" xfId="0" applyNumberFormat="1" applyFont="1" applyFill="1" applyBorder="1" applyAlignment="1" applyProtection="1">
      <alignment horizontal="left"/>
      <protection locked="0"/>
    </xf>
    <xf numFmtId="2" fontId="17"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4" fillId="0" borderId="0" xfId="0" applyNumberFormat="1" applyFont="1" applyFill="1" applyBorder="1" applyAlignment="1" applyProtection="1">
      <alignment horizontal="center"/>
      <protection locked="0"/>
    </xf>
    <xf numFmtId="2" fontId="9" fillId="22" borderId="9" xfId="0" applyNumberFormat="1" applyFont="1" applyFill="1" applyBorder="1" applyAlignment="1" applyProtection="1">
      <alignment horizontal="center"/>
      <protection/>
    </xf>
    <xf numFmtId="2" fontId="9" fillId="10" borderId="11"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27"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1"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9" fillId="0" borderId="9" xfId="0" applyNumberFormat="1" applyFont="1" applyBorder="1" applyAlignment="1" applyProtection="1">
      <alignment horizontal="center"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1" xfId="0" applyNumberFormat="1" applyFont="1" applyFill="1" applyBorder="1" applyAlignment="1" applyProtection="1">
      <alignment horizontal="center" vertical="center" wrapText="1"/>
      <protection locked="0"/>
    </xf>
    <xf numFmtId="2" fontId="9" fillId="20" borderId="9" xfId="0" applyNumberFormat="1" applyFont="1" applyFill="1" applyBorder="1" applyAlignment="1" applyProtection="1">
      <alignment vertical="top"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20" borderId="9" xfId="0" applyNumberFormat="1" applyFont="1" applyFill="1" applyBorder="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0"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wrapText="1"/>
      <protection/>
    </xf>
    <xf numFmtId="2" fontId="9" fillId="10" borderId="9" xfId="0" applyNumberFormat="1" applyFont="1" applyFill="1" applyBorder="1" applyAlignment="1" applyProtection="1">
      <alignment/>
      <protection/>
    </xf>
    <xf numFmtId="2" fontId="9" fillId="0" borderId="17" xfId="0" applyNumberFormat="1" applyFont="1" applyFill="1" applyBorder="1" applyAlignment="1" applyProtection="1">
      <alignment horizontal="center" vertical="top" wrapText="1"/>
      <protection locked="0"/>
    </xf>
    <xf numFmtId="2" fontId="9" fillId="9" borderId="0" xfId="34"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4" applyNumberFormat="1" applyFont="1" applyFill="1" applyProtection="1">
      <alignment/>
      <protection locked="0"/>
    </xf>
    <xf numFmtId="2" fontId="9" fillId="0" borderId="9" xfId="34" applyNumberFormat="1" applyFont="1" applyFill="1" applyBorder="1" applyAlignment="1" applyProtection="1">
      <alignment horizontal="center"/>
      <protection locked="0"/>
    </xf>
    <xf numFmtId="2" fontId="9" fillId="9" borderId="0" xfId="34" applyNumberFormat="1" applyFont="1" applyFill="1" applyProtection="1">
      <alignment/>
      <protection locked="0"/>
    </xf>
    <xf numFmtId="2" fontId="9" fillId="9" borderId="0" xfId="34" applyNumberFormat="1" applyFont="1" applyFill="1" applyAlignment="1" applyProtection="1">
      <alignment vertical="top" wrapText="1"/>
      <protection locked="0"/>
    </xf>
    <xf numFmtId="2" fontId="9" fillId="0" borderId="0" xfId="34" applyNumberFormat="1" applyFont="1" applyFill="1" applyAlignment="1" applyProtection="1">
      <alignment vertical="top" wrapText="1"/>
      <protection locked="0"/>
    </xf>
    <xf numFmtId="2" fontId="9" fillId="9" borderId="0" xfId="34" applyNumberFormat="1" applyFont="1" applyFill="1" applyBorder="1" applyAlignment="1" applyProtection="1">
      <alignment horizontal="left"/>
      <protection locked="0"/>
    </xf>
    <xf numFmtId="2" fontId="9" fillId="9" borderId="9" xfId="34" applyNumberFormat="1" applyFont="1" applyFill="1" applyBorder="1" applyAlignment="1" applyProtection="1">
      <alignment horizontal="center"/>
      <protection locked="0"/>
    </xf>
    <xf numFmtId="2" fontId="9" fillId="9" borderId="0" xfId="34" applyNumberFormat="1" applyFont="1" applyFill="1" applyBorder="1" applyProtection="1">
      <alignment/>
      <protection locked="0"/>
    </xf>
    <xf numFmtId="2" fontId="8" fillId="9" borderId="14" xfId="34" applyNumberFormat="1" applyFont="1" applyFill="1" applyBorder="1" applyProtection="1">
      <alignment/>
      <protection locked="0"/>
    </xf>
    <xf numFmtId="2" fontId="8" fillId="9" borderId="0" xfId="34" applyNumberFormat="1" applyFont="1" applyFill="1" applyProtection="1">
      <alignment/>
      <protection locked="0"/>
    </xf>
    <xf numFmtId="2" fontId="8" fillId="9" borderId="14" xfId="34" applyNumberFormat="1" applyFont="1" applyFill="1" applyBorder="1" applyAlignment="1" applyProtection="1">
      <alignment horizontal="center"/>
      <protection locked="0"/>
    </xf>
    <xf numFmtId="2" fontId="8" fillId="0" borderId="0" xfId="34" applyNumberFormat="1" applyFont="1" applyFill="1" applyProtection="1">
      <alignment/>
      <protection locked="0"/>
    </xf>
    <xf numFmtId="2" fontId="9" fillId="0" borderId="9" xfId="34" applyNumberFormat="1" applyFont="1" applyFill="1" applyBorder="1" applyAlignment="1" applyProtection="1">
      <alignment horizontal="center" vertical="center" wrapText="1"/>
      <protection locked="0"/>
    </xf>
    <xf numFmtId="2" fontId="9" fillId="9" borderId="0" xfId="34" applyNumberFormat="1" applyFont="1" applyFill="1" applyBorder="1" applyAlignment="1" applyProtection="1">
      <alignment horizontal="center"/>
      <protection locked="0"/>
    </xf>
    <xf numFmtId="2" fontId="9" fillId="9" borderId="0" xfId="34" applyNumberFormat="1" applyFont="1" applyFill="1" applyBorder="1" applyAlignment="1" applyProtection="1">
      <alignment horizontal="center" vertical="top" wrapText="1"/>
      <protection locked="0"/>
    </xf>
    <xf numFmtId="2" fontId="10" fillId="9" borderId="0" xfId="34" applyNumberFormat="1" applyFont="1" applyFill="1" applyProtection="1">
      <alignment/>
      <protection locked="0"/>
    </xf>
    <xf numFmtId="2" fontId="9" fillId="9" borderId="0" xfId="34" applyNumberFormat="1" applyFont="1" applyFill="1" applyAlignment="1" applyProtection="1">
      <alignment horizontal="center"/>
      <protection locked="0"/>
    </xf>
    <xf numFmtId="2" fontId="9" fillId="0" borderId="9" xfId="34" applyNumberFormat="1" applyFont="1" applyFill="1" applyBorder="1" applyAlignment="1" applyProtection="1" quotePrefix="1">
      <alignment horizontal="center" wrapText="1"/>
      <protection locked="0"/>
    </xf>
    <xf numFmtId="2" fontId="9" fillId="0" borderId="0" xfId="34" applyNumberFormat="1" applyFont="1" applyFill="1" applyBorder="1" applyAlignment="1" applyProtection="1">
      <alignment horizontal="center"/>
      <protection locked="0"/>
    </xf>
    <xf numFmtId="2" fontId="9" fillId="0" borderId="0" xfId="34" applyNumberFormat="1" applyFont="1" applyFill="1" applyBorder="1" applyProtection="1">
      <alignment/>
      <protection locked="0"/>
    </xf>
    <xf numFmtId="2" fontId="10" fillId="0" borderId="0" xfId="34" applyNumberFormat="1" applyFont="1" applyFill="1" applyBorder="1" applyAlignment="1" applyProtection="1">
      <alignment horizontal="center"/>
      <protection locked="0"/>
    </xf>
    <xf numFmtId="2" fontId="9" fillId="0" borderId="9" xfId="34" applyNumberFormat="1" applyFont="1" applyFill="1" applyBorder="1" applyAlignment="1" applyProtection="1" quotePrefix="1">
      <alignment horizontal="center"/>
      <protection locked="0"/>
    </xf>
    <xf numFmtId="2" fontId="9" fillId="0" borderId="0" xfId="34" applyNumberFormat="1" applyFont="1" applyProtection="1">
      <alignment/>
      <protection locked="0"/>
    </xf>
    <xf numFmtId="2" fontId="134" fillId="9" borderId="0" xfId="34" applyNumberFormat="1" applyFont="1" applyFill="1" applyProtection="1">
      <alignment/>
      <protection locked="0"/>
    </xf>
    <xf numFmtId="2" fontId="21" fillId="0" borderId="0" xfId="34" applyNumberFormat="1" applyFont="1" applyProtection="1">
      <alignment/>
      <protection locked="0"/>
    </xf>
    <xf numFmtId="2" fontId="8" fillId="16" borderId="14" xfId="34" applyNumberFormat="1" applyFont="1" applyFill="1" applyBorder="1" applyProtection="1">
      <alignment/>
      <protection/>
    </xf>
    <xf numFmtId="2" fontId="9" fillId="16" borderId="9" xfId="34" applyNumberFormat="1" applyFont="1" applyFill="1" applyBorder="1" applyAlignment="1" applyProtection="1">
      <alignment horizontal="center"/>
      <protection/>
    </xf>
    <xf numFmtId="0" fontId="41" fillId="15" borderId="0" xfId="28" applyFont="1" applyFill="1" applyBorder="1" applyAlignment="1">
      <alignment horizontal="center" vertical="center" wrapText="1"/>
      <protection/>
    </xf>
    <xf numFmtId="0" fontId="51" fillId="15" borderId="0" xfId="28" applyFont="1" applyFill="1" applyBorder="1" applyAlignment="1">
      <alignment horizontal="center" vertical="center"/>
      <protection/>
    </xf>
    <xf numFmtId="0" fontId="41" fillId="0" borderId="0" xfId="28" applyFont="1" applyFill="1" applyBorder="1" applyAlignment="1">
      <alignment horizontal="center" vertical="center" wrapText="1"/>
      <protection/>
    </xf>
    <xf numFmtId="0" fontId="46" fillId="15" borderId="24" xfId="28" applyFont="1" applyFill="1" applyBorder="1" applyAlignment="1">
      <alignment horizontal="center" vertical="center" wrapText="1"/>
      <protection/>
    </xf>
    <xf numFmtId="0" fontId="51" fillId="15" borderId="0" xfId="28" applyFont="1" applyFill="1" applyAlignment="1">
      <alignment horizontal="left"/>
      <protection/>
    </xf>
    <xf numFmtId="0" fontId="61" fillId="15" borderId="0" xfId="28" applyFont="1" applyFill="1" applyAlignment="1">
      <alignment horizontal="center"/>
      <protection/>
    </xf>
    <xf numFmtId="0" fontId="51" fillId="15" borderId="38" xfId="28" applyFont="1" applyFill="1" applyBorder="1" applyAlignment="1">
      <alignment horizontal="center" vertical="center" wrapText="1"/>
      <protection/>
    </xf>
    <xf numFmtId="0" fontId="51" fillId="15" borderId="0" xfId="28" applyFont="1" applyFill="1" applyBorder="1" applyAlignment="1">
      <alignment horizontal="center" vertical="center" wrapText="1"/>
      <protection/>
    </xf>
    <xf numFmtId="2" fontId="47" fillId="15" borderId="16" xfId="28" applyNumberFormat="1" applyFont="1" applyFill="1" applyBorder="1" applyAlignment="1" applyProtection="1">
      <alignment horizontal="center" vertical="center"/>
      <protection locked="0"/>
    </xf>
    <xf numFmtId="2" fontId="47" fillId="15" borderId="9" xfId="28" applyNumberFormat="1" applyFont="1" applyFill="1" applyBorder="1" applyAlignment="1" applyProtection="1">
      <alignment horizontal="center" vertical="center"/>
      <protection locked="0"/>
    </xf>
    <xf numFmtId="2" fontId="47" fillId="15" borderId="0" xfId="28" applyNumberFormat="1" applyFont="1" applyFill="1" applyBorder="1" applyAlignment="1" applyProtection="1" quotePrefix="1">
      <alignment horizontal="left" wrapText="1"/>
      <protection locked="0"/>
    </xf>
    <xf numFmtId="2" fontId="42" fillId="15" borderId="0" xfId="28" applyNumberFormat="1" applyFont="1" applyFill="1" applyProtection="1">
      <alignment/>
      <protection locked="0"/>
    </xf>
    <xf numFmtId="2" fontId="44" fillId="15" borderId="0" xfId="28" applyNumberFormat="1" applyFont="1" applyFill="1" applyAlignment="1" applyProtection="1">
      <alignment horizontal="center" vertical="center"/>
      <protection locked="0"/>
    </xf>
    <xf numFmtId="2" fontId="47" fillId="0" borderId="16" xfId="28" applyNumberFormat="1" applyFont="1" applyFill="1" applyBorder="1" applyAlignment="1" applyProtection="1">
      <alignment horizontal="center" vertical="center"/>
      <protection locked="0"/>
    </xf>
    <xf numFmtId="2" fontId="47" fillId="0" borderId="9" xfId="28" applyNumberFormat="1" applyFont="1" applyFill="1" applyBorder="1" applyAlignment="1" applyProtection="1">
      <alignment horizontal="center" vertical="center"/>
      <protection locked="0"/>
    </xf>
    <xf numFmtId="0" fontId="41" fillId="15" borderId="39" xfId="28" applyFont="1" applyFill="1" applyBorder="1" applyAlignment="1" applyProtection="1">
      <alignment horizontal="center" vertical="center" wrapText="1"/>
      <protection/>
    </xf>
    <xf numFmtId="2" fontId="53" fillId="15" borderId="0" xfId="28" applyNumberFormat="1" applyFont="1" applyFill="1" applyBorder="1" applyAlignment="1" applyProtection="1">
      <alignment horizontal="right" wrapText="1"/>
      <protection/>
    </xf>
    <xf numFmtId="2" fontId="47" fillId="15" borderId="0" xfId="28" applyNumberFormat="1" applyFont="1" applyFill="1" applyBorder="1" applyAlignment="1" applyProtection="1" quotePrefix="1">
      <alignment horizontal="left" wrapText="1"/>
      <protection/>
    </xf>
    <xf numFmtId="2" fontId="42" fillId="15" borderId="0" xfId="28" applyNumberFormat="1" applyFont="1" applyFill="1" applyProtection="1">
      <alignment/>
      <protection/>
    </xf>
    <xf numFmtId="0" fontId="8" fillId="20" borderId="9" xfId="0" applyFont="1" applyFill="1" applyBorder="1" applyAlignment="1" applyProtection="1">
      <alignment/>
      <protection locked="0"/>
    </xf>
    <xf numFmtId="0" fontId="0" fillId="15" borderId="0" xfId="0" applyFill="1" applyAlignment="1" applyProtection="1">
      <alignment/>
      <protection locked="0"/>
    </xf>
    <xf numFmtId="0" fontId="127" fillId="0" borderId="9" xfId="0" applyFont="1" applyFill="1" applyBorder="1" applyAlignment="1">
      <alignment vertical="top" wrapText="1"/>
    </xf>
    <xf numFmtId="0" fontId="127" fillId="0" borderId="10" xfId="0" applyFont="1" applyFill="1" applyBorder="1" applyAlignment="1">
      <alignment vertical="top" wrapText="1"/>
    </xf>
    <xf numFmtId="0" fontId="127" fillId="0" borderId="9" xfId="0" applyFont="1" applyBorder="1" applyAlignment="1">
      <alignment horizontal="left" vertical="center" wrapText="1"/>
    </xf>
    <xf numFmtId="2" fontId="9" fillId="20" borderId="9" xfId="0" applyNumberFormat="1" applyFont="1" applyFill="1" applyBorder="1" applyAlignment="1" applyProtection="1" quotePrefix="1">
      <alignment horizontal="center"/>
      <protection locked="0"/>
    </xf>
    <xf numFmtId="0" fontId="8" fillId="0" borderId="0" xfId="34" applyFont="1" applyFill="1" applyAlignment="1">
      <alignment wrapText="1"/>
      <protection/>
    </xf>
    <xf numFmtId="2" fontId="135" fillId="15" borderId="0" xfId="28" applyNumberFormat="1" applyFont="1" applyFill="1" applyBorder="1" applyAlignment="1" applyProtection="1" quotePrefix="1">
      <alignment horizontal="left" wrapText="1"/>
      <protection locked="0"/>
    </xf>
    <xf numFmtId="2" fontId="136" fillId="15" borderId="0" xfId="28" applyNumberFormat="1" applyFont="1" applyFill="1" applyAlignment="1" applyProtection="1">
      <alignment horizontal="center" vertical="center"/>
      <protection locked="0"/>
    </xf>
    <xf numFmtId="2" fontId="136" fillId="15" borderId="0" xfId="28" applyNumberFormat="1" applyFont="1" applyFill="1" applyProtection="1">
      <alignment/>
      <protection locked="0"/>
    </xf>
    <xf numFmtId="0" fontId="104" fillId="0" borderId="0" xfId="21" applyAlignment="1" applyProtection="1">
      <alignment/>
      <protection locked="0"/>
    </xf>
    <xf numFmtId="2" fontId="62" fillId="0" borderId="9" xfId="0" applyNumberFormat="1" applyFont="1" applyFill="1" applyBorder="1" applyAlignment="1" applyProtection="1">
      <alignment horizontal="center" vertical="center" wrapText="1"/>
      <protection locked="0"/>
    </xf>
    <xf numFmtId="2" fontId="63" fillId="0" borderId="9"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9"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wrapText="1"/>
      <protection locked="0"/>
    </xf>
    <xf numFmtId="1" fontId="9" fillId="0" borderId="0" xfId="0" applyNumberFormat="1" applyFont="1" applyBorder="1" applyAlignment="1" applyProtection="1">
      <alignment/>
      <protection locked="0"/>
    </xf>
    <xf numFmtId="1" fontId="8"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9" fillId="0" borderId="12"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0" fontId="114" fillId="0" borderId="0" xfId="0" applyFont="1" applyAlignment="1" applyProtection="1">
      <alignment/>
      <protection locked="0"/>
    </xf>
    <xf numFmtId="0" fontId="104" fillId="0" borderId="0" xfId="21" applyFill="1" applyAlignment="1" applyProtection="1">
      <alignment/>
      <protection/>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0" fontId="9" fillId="9" borderId="0" xfId="0" applyFont="1" applyFill="1" applyBorder="1" applyAlignment="1" applyProtection="1">
      <alignment horizontal="left"/>
      <protection locked="0"/>
    </xf>
    <xf numFmtId="0" fontId="9" fillId="9" borderId="0" xfId="0" applyFont="1" applyFill="1" applyAlignment="1" applyProtection="1">
      <alignment/>
      <protection locked="0"/>
    </xf>
    <xf numFmtId="0" fontId="9" fillId="9" borderId="0" xfId="0" applyFont="1" applyFill="1" applyAlignment="1" applyProtection="1">
      <alignment horizontal="center"/>
      <protection locked="0"/>
    </xf>
    <xf numFmtId="0" fontId="0" fillId="0" borderId="18" xfId="0" applyBorder="1" applyAlignment="1" quotePrefix="1">
      <alignment horizontal="center" vertical="center"/>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24" borderId="9" xfId="0" applyFont="1" applyFill="1" applyBorder="1" applyAlignment="1" applyProtection="1">
      <alignment horizontal="center"/>
      <protection locked="0"/>
    </xf>
    <xf numFmtId="0" fontId="9" fillId="24" borderId="9" xfId="0" applyFont="1" applyFill="1" applyBorder="1" applyAlignment="1" applyProtection="1">
      <alignment horizontal="center" vertical="top" wrapText="1"/>
      <protection locked="0"/>
    </xf>
    <xf numFmtId="2" fontId="9" fillId="25" borderId="11"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top" wrapText="1"/>
      <protection locked="0"/>
    </xf>
    <xf numFmtId="0" fontId="129" fillId="0" borderId="0" xfId="0" applyFont="1" applyAlignment="1" applyProtection="1">
      <alignment horizontal="center" vertical="center"/>
      <protection locked="0"/>
    </xf>
    <xf numFmtId="0" fontId="28" fillId="0" borderId="11" xfId="33" applyFont="1" applyBorder="1" applyAlignment="1" applyProtection="1">
      <alignment horizontal="left"/>
      <protection locked="0"/>
    </xf>
    <xf numFmtId="0" fontId="28" fillId="0" borderId="18" xfId="33" applyFont="1" applyBorder="1" applyAlignment="1" applyProtection="1">
      <alignment/>
      <protection locked="0"/>
    </xf>
    <xf numFmtId="0" fontId="28" fillId="0" borderId="18" xfId="33" applyFont="1" applyBorder="1" applyAlignment="1" applyProtection="1">
      <alignment horizontal="left"/>
      <protection locked="0"/>
    </xf>
    <xf numFmtId="0" fontId="28" fillId="0" borderId="17" xfId="33" applyFont="1" applyBorder="1" applyAlignment="1" applyProtection="1">
      <alignment/>
      <protection locked="0"/>
    </xf>
    <xf numFmtId="168" fontId="28" fillId="0" borderId="11" xfId="33" applyNumberFormat="1" applyFont="1" applyFill="1" applyBorder="1" applyAlignment="1" applyProtection="1">
      <alignment horizontal="left"/>
      <protection locked="0"/>
    </xf>
    <xf numFmtId="168" fontId="28" fillId="0" borderId="18" xfId="33" applyNumberFormat="1" applyFont="1" applyFill="1" applyBorder="1" applyAlignment="1" applyProtection="1">
      <alignment horizontal="left"/>
      <protection locked="0"/>
    </xf>
    <xf numFmtId="166" fontId="28" fillId="0" borderId="11" xfId="33" applyNumberFormat="1" applyFont="1" applyFill="1" applyBorder="1" applyAlignment="1" applyProtection="1">
      <alignment horizontal="left"/>
      <protection locked="0"/>
    </xf>
    <xf numFmtId="166" fontId="28" fillId="0" borderId="18" xfId="33" applyNumberFormat="1" applyFont="1" applyFill="1" applyBorder="1" applyAlignment="1" applyProtection="1">
      <alignment horizontal="left"/>
      <protection locked="0"/>
    </xf>
    <xf numFmtId="0" fontId="137" fillId="0" borderId="0" xfId="0" applyFont="1" applyFill="1" applyAlignment="1" applyProtection="1">
      <alignment horizontal="left" indent="4"/>
      <protection locked="0"/>
    </xf>
    <xf numFmtId="0" fontId="13" fillId="0" borderId="0" xfId="0" applyFont="1" applyAlignment="1">
      <alignment horizontal="left" vertical="top" wrapText="1"/>
    </xf>
    <xf numFmtId="0" fontId="9" fillId="0" borderId="10" xfId="0" applyFont="1" applyBorder="1" applyAlignment="1">
      <alignment horizontal="left" vertical="center" wrapText="1"/>
    </xf>
    <xf numFmtId="0" fontId="0" fillId="0" borderId="16" xfId="0" applyBorder="1" applyAlignment="1">
      <alignment horizontal="left" vertical="center" wrapText="1"/>
    </xf>
    <xf numFmtId="0" fontId="48" fillId="0" borderId="16" xfId="0" applyFont="1" applyBorder="1" applyAlignment="1">
      <alignment/>
    </xf>
    <xf numFmtId="0" fontId="0" fillId="0" borderId="16" xfId="0" applyBorder="1" applyAlignment="1">
      <alignment/>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2" fontId="9" fillId="0" borderId="11"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7" fillId="0" borderId="16" xfId="0" applyFont="1" applyBorder="1" applyAlignment="1">
      <alignment horizontal="center" vertical="center" wrapText="1"/>
    </xf>
    <xf numFmtId="0" fontId="9" fillId="0" borderId="10" xfId="0" applyFont="1" applyFill="1" applyBorder="1" applyAlignment="1">
      <alignment horizontal="center" vertical="top" wrapText="1"/>
    </xf>
    <xf numFmtId="0" fontId="127" fillId="0" borderId="16" xfId="0" applyFont="1" applyFill="1" applyBorder="1" applyAlignment="1">
      <alignment horizont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2" fontId="12" fillId="0" borderId="0" xfId="0" applyNumberFormat="1" applyFont="1" applyFill="1" applyBorder="1" applyAlignment="1" applyProtection="1">
      <alignment horizontal="center" vertical="top" wrapText="1"/>
      <protection locked="0"/>
    </xf>
    <xf numFmtId="2" fontId="12" fillId="0" borderId="0" xfId="0" applyNumberFormat="1" applyFont="1" applyFill="1" applyAlignment="1" applyProtection="1">
      <alignment horizontal="center" vertical="top" wrapText="1"/>
      <protection locked="0"/>
    </xf>
    <xf numFmtId="2" fontId="37"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1"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7"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1"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0" fontId="9" fillId="0" borderId="9" xfId="0" applyFont="1" applyBorder="1" applyAlignment="1">
      <alignment horizontal="left" vertical="top" wrapText="1"/>
    </xf>
    <xf numFmtId="0" fontId="127" fillId="0" borderId="9" xfId="0" applyFont="1" applyBorder="1" applyAlignment="1">
      <alignment horizontal="left" vertical="top" wrapText="1"/>
    </xf>
    <xf numFmtId="0" fontId="9" fillId="0" borderId="9" xfId="0" applyFont="1" applyBorder="1" applyAlignment="1">
      <alignment/>
    </xf>
    <xf numFmtId="0" fontId="22" fillId="0" borderId="37" xfId="0" applyFont="1" applyBorder="1" applyAlignment="1">
      <alignment horizontal="left" vertical="center" wrapText="1"/>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1"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9" fillId="0" borderId="9" xfId="0" applyFont="1" applyFill="1" applyBorder="1" applyAlignment="1">
      <alignment vertical="top" wrapText="1"/>
    </xf>
    <xf numFmtId="0" fontId="9" fillId="0" borderId="11" xfId="0" applyFont="1" applyFill="1" applyBorder="1" applyAlignment="1">
      <alignment horizontal="center"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0" fillId="0" borderId="16" xfId="0" applyBorder="1" applyAlignment="1">
      <alignment vertical="top" wrapText="1"/>
    </xf>
    <xf numFmtId="0" fontId="19" fillId="9" borderId="0" xfId="0" applyFont="1" applyFill="1" applyBorder="1" applyAlignment="1">
      <alignment horizontal="center" vertical="top" wrapText="1"/>
    </xf>
    <xf numFmtId="0" fontId="8" fillId="9" borderId="0" xfId="0" applyFont="1" applyFill="1" applyBorder="1" applyAlignment="1">
      <alignment horizont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2" fontId="8" fillId="0" borderId="11"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1"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1"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7" xfId="0" applyFont="1" applyBorder="1" applyAlignment="1">
      <alignment horizontal="left" vertical="top" wrapText="1"/>
    </xf>
    <xf numFmtId="2" fontId="8" fillId="0" borderId="11"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9" fillId="0" borderId="11"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8" fillId="0" borderId="11"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2" fontId="8" fillId="0" borderId="9" xfId="0" applyNumberFormat="1" applyFont="1" applyFill="1" applyBorder="1" applyAlignment="1" applyProtection="1">
      <alignment horizontal="center" wrapText="1"/>
      <protection locked="0"/>
    </xf>
    <xf numFmtId="0" fontId="8" fillId="0" borderId="11" xfId="0" applyFont="1" applyFill="1" applyBorder="1" applyAlignment="1">
      <alignment wrapText="1"/>
    </xf>
    <xf numFmtId="0" fontId="0" fillId="0" borderId="17" xfId="0" applyBorder="1" applyAlignment="1">
      <alignment wrapText="1"/>
    </xf>
    <xf numFmtId="0" fontId="8" fillId="0" borderId="10" xfId="0" applyFont="1" applyFill="1" applyBorder="1" applyAlignment="1">
      <alignment/>
    </xf>
    <xf numFmtId="2" fontId="8" fillId="0" borderId="17"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38" fillId="0" borderId="23" xfId="0" applyFont="1" applyFill="1" applyBorder="1" applyAlignment="1">
      <alignment wrapText="1"/>
    </xf>
    <xf numFmtId="0" fontId="127" fillId="0" borderId="21" xfId="0" applyFont="1" applyFill="1" applyBorder="1" applyAlignment="1">
      <alignment wrapText="1"/>
    </xf>
    <xf numFmtId="0" fontId="127" fillId="0" borderId="19" xfId="0" applyFont="1" applyFill="1" applyBorder="1" applyAlignment="1">
      <alignment wrapText="1"/>
    </xf>
    <xf numFmtId="0" fontId="127" fillId="0" borderId="4" xfId="0" applyFont="1" applyFill="1" applyBorder="1" applyAlignment="1">
      <alignment wrapText="1"/>
    </xf>
    <xf numFmtId="2" fontId="8" fillId="0" borderId="10"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3"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0" borderId="0" xfId="0" applyFont="1" applyFill="1" applyBorder="1" applyAlignment="1">
      <alignment vertical="top" wrapText="1"/>
    </xf>
    <xf numFmtId="0" fontId="9" fillId="0" borderId="15" xfId="0" applyFont="1" applyBorder="1" applyAlignment="1">
      <alignment vertical="top" wrapText="1"/>
    </xf>
    <xf numFmtId="0" fontId="9" fillId="0" borderId="15" xfId="0" applyFont="1" applyFill="1" applyBorder="1" applyAlignment="1">
      <alignment vertical="top" wrapText="1"/>
    </xf>
    <xf numFmtId="0" fontId="8" fillId="9" borderId="20" xfId="0" applyFont="1" applyFill="1" applyBorder="1" applyAlignment="1">
      <alignment horizontal="center"/>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8" fillId="9" borderId="0" xfId="34" applyFont="1" applyFill="1" applyBorder="1" applyAlignment="1">
      <alignment horizontal="center"/>
      <protection/>
    </xf>
    <xf numFmtId="0" fontId="8" fillId="9" borderId="14" xfId="34" applyFont="1" applyFill="1" applyBorder="1" applyAlignment="1">
      <alignment horizontal="center"/>
      <protection/>
    </xf>
    <xf numFmtId="2" fontId="8" fillId="9" borderId="14" xfId="34" applyNumberFormat="1" applyFont="1" applyFill="1" applyBorder="1" applyAlignment="1" applyProtection="1">
      <alignment horizontal="center"/>
      <protection locked="0"/>
    </xf>
    <xf numFmtId="0" fontId="9" fillId="0" borderId="10" xfId="0" applyFont="1" applyBorder="1" applyAlignment="1">
      <alignment vertical="center" wrapText="1"/>
    </xf>
    <xf numFmtId="0" fontId="9" fillId="0" borderId="0" xfId="0" applyFont="1" applyBorder="1" applyAlignment="1">
      <alignment vertical="center" wrapText="1"/>
    </xf>
    <xf numFmtId="2" fontId="47" fillId="15" borderId="10" xfId="28" applyNumberFormat="1" applyFont="1" applyFill="1" applyBorder="1" applyAlignment="1" applyProtection="1">
      <alignment horizontal="center" vertical="center"/>
      <protection locked="0"/>
    </xf>
    <xf numFmtId="2" fontId="47" fillId="15" borderId="16" xfId="28" applyNumberFormat="1" applyFont="1" applyFill="1" applyBorder="1" applyAlignment="1" applyProtection="1">
      <alignment horizontal="center" vertical="center"/>
      <protection locked="0"/>
    </xf>
    <xf numFmtId="2" fontId="135" fillId="15" borderId="9" xfId="28" applyNumberFormat="1" applyFont="1" applyFill="1" applyBorder="1" applyAlignment="1" applyProtection="1">
      <alignment horizontal="center" vertical="center"/>
      <protection locked="0"/>
    </xf>
    <xf numFmtId="2" fontId="135" fillId="15" borderId="42" xfId="28" applyNumberFormat="1" applyFont="1" applyFill="1" applyBorder="1" applyAlignment="1" applyProtection="1">
      <alignment horizontal="center" vertical="center"/>
      <protection locked="0"/>
    </xf>
    <xf numFmtId="2" fontId="135" fillId="15" borderId="16" xfId="28" applyNumberFormat="1" applyFont="1" applyFill="1" applyBorder="1" applyAlignment="1" applyProtection="1">
      <alignment horizontal="center" vertical="center"/>
      <protection locked="0"/>
    </xf>
    <xf numFmtId="0" fontId="48" fillId="15" borderId="0" xfId="28" applyFont="1" applyFill="1" applyAlignment="1">
      <alignment/>
      <protection/>
    </xf>
    <xf numFmtId="0" fontId="41" fillId="15" borderId="43" xfId="28" applyFont="1" applyFill="1" applyBorder="1" applyAlignment="1">
      <alignment horizontal="center" vertical="center" wrapText="1"/>
      <protection/>
    </xf>
    <xf numFmtId="0" fontId="41" fillId="15" borderId="38" xfId="28" applyFont="1" applyFill="1" applyBorder="1" applyAlignment="1">
      <alignment horizontal="center" vertical="center" wrapText="1"/>
      <protection/>
    </xf>
    <xf numFmtId="0" fontId="41" fillId="15" borderId="32" xfId="28" applyFont="1" applyFill="1" applyBorder="1" applyAlignment="1">
      <alignment horizontal="center" vertical="center" wrapText="1"/>
      <protection/>
    </xf>
    <xf numFmtId="0" fontId="46" fillId="15" borderId="43" xfId="28" applyFont="1" applyFill="1" applyBorder="1" applyAlignment="1">
      <alignment horizontal="center" vertical="center" wrapText="1"/>
      <protection/>
    </xf>
    <xf numFmtId="0" fontId="46" fillId="15" borderId="39" xfId="28" applyFont="1" applyFill="1" applyBorder="1" applyAlignment="1">
      <alignment horizontal="center" vertical="center" wrapText="1"/>
      <protection/>
    </xf>
    <xf numFmtId="0" fontId="46" fillId="15" borderId="32" xfId="28" applyFont="1" applyFill="1" applyBorder="1" applyAlignment="1">
      <alignment horizontal="center" vertical="center" wrapText="1"/>
      <protection/>
    </xf>
    <xf numFmtId="0" fontId="46" fillId="15" borderId="44" xfId="28" applyFont="1" applyFill="1" applyBorder="1" applyAlignment="1">
      <alignment horizontal="center"/>
      <protection/>
    </xf>
    <xf numFmtId="0" fontId="46" fillId="15" borderId="45" xfId="28" applyFont="1" applyFill="1" applyBorder="1" applyAlignment="1">
      <alignment horizontal="center"/>
      <protection/>
    </xf>
    <xf numFmtId="0" fontId="46" fillId="15" borderId="46" xfId="28" applyFont="1" applyFill="1" applyBorder="1" applyAlignment="1">
      <alignment horizontal="center"/>
      <protection/>
    </xf>
    <xf numFmtId="2" fontId="47" fillId="15" borderId="15" xfId="28" applyNumberFormat="1" applyFont="1" applyFill="1" applyBorder="1" applyAlignment="1" applyProtection="1">
      <alignment horizontal="center" vertical="center"/>
      <protection locked="0"/>
    </xf>
    <xf numFmtId="0" fontId="0" fillId="19" borderId="47" xfId="0" applyFill="1" applyBorder="1" applyAlignment="1">
      <alignment horizontal="center" vertical="center"/>
    </xf>
    <xf numFmtId="0" fontId="0" fillId="19" borderId="33" xfId="0" applyFill="1" applyBorder="1" applyAlignment="1">
      <alignment horizontal="center" vertical="center"/>
    </xf>
    <xf numFmtId="0" fontId="0" fillId="19" borderId="48" xfId="0" applyFill="1" applyBorder="1" applyAlignment="1">
      <alignment horizontal="center" vertical="center"/>
    </xf>
    <xf numFmtId="0" fontId="0" fillId="19" borderId="43" xfId="0" applyFill="1" applyBorder="1" applyAlignment="1">
      <alignment horizontal="center" vertical="center"/>
    </xf>
    <xf numFmtId="0" fontId="0" fillId="19" borderId="39" xfId="0" applyFill="1" applyBorder="1" applyAlignment="1">
      <alignment horizontal="center" vertical="center"/>
    </xf>
    <xf numFmtId="0" fontId="0" fillId="19" borderId="32" xfId="0" applyFill="1" applyBorder="1" applyAlignment="1">
      <alignment horizontal="center" vertical="center"/>
    </xf>
    <xf numFmtId="0" fontId="0" fillId="0" borderId="9" xfId="0" applyBorder="1" applyAlignment="1">
      <alignment horizontal="left" vertical="center" wrapText="1"/>
    </xf>
    <xf numFmtId="167" fontId="28" fillId="0" borderId="10" xfId="33" applyNumberFormat="1" applyFont="1" applyBorder="1" applyAlignment="1" applyProtection="1">
      <alignment horizontal="center"/>
      <protection locked="0"/>
    </xf>
    <xf numFmtId="169" fontId="28" fillId="0" borderId="9" xfId="33" applyNumberFormat="1" applyFont="1" applyBorder="1" applyAlignment="1" applyProtection="1">
      <alignment horizontal="center"/>
      <protection locked="0"/>
    </xf>
    <xf numFmtId="0" fontId="27" fillId="0" borderId="0" xfId="33" applyProtection="1">
      <alignment/>
      <protection locked="0"/>
    </xf>
    <xf numFmtId="0" fontId="129" fillId="0" borderId="0" xfId="0" applyFont="1" applyAlignment="1" applyProtection="1">
      <alignment horizontal="center"/>
      <protection locked="0"/>
    </xf>
    <xf numFmtId="0" fontId="132" fillId="0" borderId="0" xfId="0" applyFont="1" applyAlignment="1" applyProtection="1">
      <alignment/>
      <protection locked="0"/>
    </xf>
    <xf numFmtId="0" fontId="27" fillId="23" borderId="11" xfId="33" applyFill="1" applyBorder="1" applyAlignment="1" applyProtection="1">
      <alignment horizontal="right"/>
      <protection locked="0"/>
    </xf>
    <xf numFmtId="166" fontId="27" fillId="0" borderId="0" xfId="33" applyNumberFormat="1" applyAlignment="1" applyProtection="1">
      <alignment horizontal="center"/>
      <protection locked="0"/>
    </xf>
    <xf numFmtId="0" fontId="27" fillId="0" borderId="0" xfId="33" applyAlignment="1" applyProtection="1">
      <alignment horizontal="center"/>
      <protection locked="0"/>
    </xf>
    <xf numFmtId="0" fontId="27" fillId="0" borderId="11" xfId="33" applyFill="1" applyBorder="1" applyAlignment="1" applyProtection="1">
      <alignment horizontal="left"/>
      <protection locked="0"/>
    </xf>
    <xf numFmtId="0" fontId="27" fillId="23" borderId="11" xfId="33" applyFill="1" applyBorder="1" applyAlignment="1" applyProtection="1">
      <alignment horizontal="left"/>
      <protection locked="0"/>
    </xf>
    <xf numFmtId="0" fontId="27" fillId="0" borderId="0" xfId="33" applyNumberFormat="1" applyAlignment="1" applyProtection="1">
      <alignment horizontal="center"/>
      <protection locked="0"/>
    </xf>
    <xf numFmtId="164" fontId="28" fillId="26" borderId="15" xfId="33" applyNumberFormat="1" applyFont="1" applyFill="1" applyBorder="1" applyAlignment="1" applyProtection="1">
      <alignment horizontal="center"/>
      <protection/>
    </xf>
    <xf numFmtId="164" fontId="28" fillId="26" borderId="16" xfId="33" applyNumberFormat="1" applyFont="1" applyFill="1" applyBorder="1" applyAlignment="1" applyProtection="1">
      <alignment horizontal="center"/>
      <protection/>
    </xf>
    <xf numFmtId="0" fontId="114" fillId="0" borderId="0" xfId="0" applyFont="1" applyAlignment="1" applyProtection="1">
      <alignment/>
      <protection locked="0"/>
    </xf>
    <xf numFmtId="0" fontId="27" fillId="0" borderId="10" xfId="33" applyBorder="1" applyProtection="1">
      <alignment/>
      <protection locked="0"/>
    </xf>
    <xf numFmtId="0" fontId="27" fillId="0" borderId="15" xfId="33" applyBorder="1" applyProtection="1">
      <alignment/>
      <protection locked="0"/>
    </xf>
    <xf numFmtId="0" fontId="27" fillId="0" borderId="16" xfId="33" applyBorder="1" applyProtection="1">
      <alignment/>
      <protection locked="0"/>
    </xf>
    <xf numFmtId="169" fontId="28" fillId="27" borderId="9" xfId="33" applyNumberFormat="1" applyFont="1" applyFill="1" applyBorder="1" applyAlignment="1" applyProtection="1">
      <alignment horizontal="center"/>
      <protection locked="0"/>
    </xf>
  </cellXfs>
  <cellStyles count="32">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 2 2" xfId="30"/>
    <cellStyle name="Normal 2 3" xfId="31"/>
    <cellStyle name="Normal 2_Graphique 621 T1 T409" xfId="32"/>
    <cellStyle name="Normal 3" xfId="33"/>
    <cellStyle name="Normalny 13" xfId="34"/>
    <cellStyle name="Normalny 13 2" xfId="35"/>
    <cellStyle name="Percent" xfId="36"/>
    <cellStyle name="RenvoiPage" xfId="37"/>
    <cellStyle name="Satisfaisant" xfId="38"/>
    <cellStyle name="Texte explicatif" xfId="39"/>
    <cellStyle name="Titre" xfId="40"/>
    <cellStyle name="Titre 1" xfId="41"/>
    <cellStyle name="Titre 2" xfId="42"/>
    <cellStyle name="Titre 3" xfId="43"/>
    <cellStyle name="Titre 4" xfId="44"/>
    <cellStyle name="Vérification" xfId="45"/>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4">
      <selection activeCell="C32" sqref="C32"/>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596"/>
      <c r="B1" s="596"/>
      <c r="C1" s="907" t="s">
        <v>4626</v>
      </c>
      <c r="D1" s="1095" t="s">
        <v>4690</v>
      </c>
    </row>
    <row r="2" spans="1:4" ht="15">
      <c r="A2" s="596"/>
      <c r="B2" s="596"/>
      <c r="C2" s="596"/>
      <c r="D2" s="596"/>
    </row>
    <row r="3" spans="1:4" ht="15">
      <c r="A3" s="596"/>
      <c r="B3" s="596"/>
      <c r="C3" s="596"/>
      <c r="D3" s="596"/>
    </row>
    <row r="4" spans="1:4" ht="15">
      <c r="A4" s="596"/>
      <c r="B4" s="596"/>
      <c r="C4" s="596"/>
      <c r="D4" s="596"/>
    </row>
    <row r="5" spans="1:4" ht="15">
      <c r="A5" s="921" t="s">
        <v>3690</v>
      </c>
      <c r="B5" s="921"/>
      <c r="C5" s="921"/>
      <c r="D5" s="921"/>
    </row>
    <row r="6" spans="1:4" ht="15">
      <c r="A6" s="921" t="s">
        <v>3691</v>
      </c>
      <c r="B6" s="921"/>
      <c r="C6" s="921"/>
      <c r="D6" s="921"/>
    </row>
    <row r="7" spans="1:4" ht="15">
      <c r="A7" s="597"/>
      <c r="B7" s="597"/>
      <c r="C7" s="597"/>
      <c r="D7" s="597"/>
    </row>
    <row r="8" spans="1:4" ht="15">
      <c r="A8" s="597"/>
      <c r="B8" s="597"/>
      <c r="C8" s="597"/>
      <c r="D8" s="597"/>
    </row>
    <row r="9" spans="1:4" ht="15">
      <c r="A9" s="596" t="s">
        <v>4625</v>
      </c>
      <c r="B9" s="597"/>
      <c r="C9" s="894"/>
      <c r="D9" s="894"/>
    </row>
    <row r="10" spans="1:4" ht="12.75" customHeight="1">
      <c r="A10" s="598" t="s">
        <v>3689</v>
      </c>
      <c r="B10" s="597"/>
      <c r="C10" s="597"/>
      <c r="D10" s="597"/>
    </row>
    <row r="11" spans="1:4" ht="12.75" customHeight="1">
      <c r="A11" s="598"/>
      <c r="B11" s="597"/>
      <c r="C11" s="597"/>
      <c r="D11" s="597"/>
    </row>
    <row r="12" spans="1:4" ht="12.75" customHeight="1">
      <c r="A12" s="1086"/>
      <c r="B12" s="1085"/>
      <c r="C12" s="1085"/>
      <c r="D12" s="1085"/>
    </row>
    <row r="13" spans="1:4" ht="15">
      <c r="A13" s="1085"/>
      <c r="B13" s="1087" t="s">
        <v>3678</v>
      </c>
      <c r="C13" s="922"/>
      <c r="D13" s="923"/>
    </row>
    <row r="14" spans="1:4" ht="15">
      <c r="A14" s="1085"/>
      <c r="B14" s="1087" t="s">
        <v>3679</v>
      </c>
      <c r="C14" s="922"/>
      <c r="D14" s="923"/>
    </row>
    <row r="15" spans="1:4" ht="15">
      <c r="A15" s="1085"/>
      <c r="B15" s="1087" t="s">
        <v>3680</v>
      </c>
      <c r="C15" s="922"/>
      <c r="D15" s="923"/>
    </row>
    <row r="16" spans="1:4" ht="15">
      <c r="A16" s="1085"/>
      <c r="B16" s="1087" t="s">
        <v>3681</v>
      </c>
      <c r="C16" s="922"/>
      <c r="D16" s="924"/>
    </row>
    <row r="17" spans="1:4" ht="9" customHeight="1">
      <c r="A17" s="1085"/>
      <c r="B17" s="1085"/>
      <c r="C17" s="1085"/>
      <c r="D17" s="1085"/>
    </row>
    <row r="18" spans="1:4" ht="15">
      <c r="A18" s="1087" t="s">
        <v>3682</v>
      </c>
      <c r="B18" s="922"/>
      <c r="C18" s="925"/>
      <c r="D18" s="923"/>
    </row>
    <row r="19" spans="1:4" ht="15">
      <c r="A19" s="1087" t="s">
        <v>3683</v>
      </c>
      <c r="B19" s="922" t="s">
        <v>4515</v>
      </c>
      <c r="C19" s="924"/>
      <c r="D19" s="1088"/>
    </row>
    <row r="20" spans="1:4" ht="16.5" customHeight="1">
      <c r="A20" s="1084"/>
      <c r="B20" s="1084"/>
      <c r="C20" s="1088"/>
      <c r="D20" s="1088"/>
    </row>
    <row r="21" spans="1:4" ht="15">
      <c r="A21" s="1096" t="str">
        <f>__TABLE__!A41</f>
        <v>Numéro (4 chiffres)</v>
      </c>
      <c r="B21" s="1082"/>
      <c r="C21" s="1089"/>
      <c r="D21" s="1089"/>
    </row>
    <row r="22" spans="1:4" ht="15">
      <c r="A22" s="1097" t="str">
        <f>__TABLE__!A39</f>
        <v>Nature d'activité (2 chiffres)</v>
      </c>
      <c r="B22" s="1093">
        <f>IF(AND(C22&lt;&gt;"",indexCode&lt;&gt;3),INDEX(__CodesNA,1+MATCH(C22,__ListeNA,0),),0)</f>
        <v>1</v>
      </c>
      <c r="C22" s="926" t="s">
        <v>4519</v>
      </c>
      <c r="D22" s="927"/>
    </row>
    <row r="23" spans="1:4" ht="15">
      <c r="A23" s="1098" t="str">
        <f>__TABLE__!A40</f>
        <v>Forme juridique (2 chiffres)</v>
      </c>
      <c r="B23" s="1094">
        <f>IF(AND(C23&lt;&gt;"",indexCode&lt;&gt;3),INDEX(__CodesFJ,1+MATCH(C23,__ListeFJ,0),),0)</f>
        <v>1</v>
      </c>
      <c r="C23" s="928" t="s">
        <v>4527</v>
      </c>
      <c r="D23" s="929"/>
    </row>
    <row r="24" spans="1:4" ht="15">
      <c r="A24" s="1090" t="str">
        <f>__TABLE__!A42</f>
        <v>Non applicable</v>
      </c>
      <c r="B24" s="1083"/>
      <c r="C24" s="1088"/>
      <c r="D24" s="1088"/>
    </row>
    <row r="25" spans="1:4" ht="12.75" customHeight="1">
      <c r="A25" s="1084"/>
      <c r="B25" s="1084"/>
      <c r="C25" s="1088"/>
      <c r="D25" s="1088"/>
    </row>
    <row r="26" spans="1:4" ht="15">
      <c r="A26" s="1091" t="s">
        <v>3687</v>
      </c>
      <c r="B26" s="1083"/>
      <c r="C26" s="1088"/>
      <c r="D26" s="1088"/>
    </row>
    <row r="27" spans="1:4" ht="14.25" customHeight="1">
      <c r="A27" s="1084"/>
      <c r="B27" s="1084"/>
      <c r="C27" s="1088"/>
      <c r="D27" s="1088"/>
    </row>
    <row r="28" spans="1:4" ht="15">
      <c r="A28" s="1090" t="s">
        <v>3688</v>
      </c>
      <c r="B28" s="1099" t="str">
        <f>IF(indexCode=3,TEXT(RNMP,"000\ 000\ 000"),TEXT(NUMERO*10000+NA*100+FJ,"0000\ 00\ 00"))</f>
        <v>0000 01 01</v>
      </c>
      <c r="C28" s="1092"/>
      <c r="D28" s="1088"/>
    </row>
    <row r="29" spans="1:4" ht="15">
      <c r="A29" s="459"/>
      <c r="B29" s="458"/>
      <c r="C29" s="458"/>
      <c r="D29" s="457"/>
    </row>
    <row r="30" spans="1:4" ht="12" customHeight="1">
      <c r="A30" s="460"/>
      <c r="B30" s="460"/>
      <c r="C30" s="460"/>
      <c r="D30" s="460"/>
    </row>
    <row r="31" spans="1:4" s="463" customFormat="1" ht="15">
      <c r="A31" s="461"/>
      <c r="B31" s="462"/>
      <c r="C31" s="462"/>
      <c r="D31" s="462"/>
    </row>
    <row r="32" spans="1:4" s="466" customFormat="1" ht="15">
      <c r="A32" s="464"/>
      <c r="B32" s="465"/>
      <c r="C32" s="465"/>
      <c r="D32" s="465"/>
    </row>
    <row r="33" spans="1:4" s="466" customFormat="1" ht="15">
      <c r="A33" s="467"/>
      <c r="B33" s="465"/>
      <c r="C33" s="465"/>
      <c r="D33" s="465"/>
    </row>
    <row r="34" spans="1:4" s="466" customFormat="1" ht="15">
      <c r="A34" s="468"/>
      <c r="B34" s="465"/>
      <c r="C34" s="465"/>
      <c r="D34" s="465"/>
    </row>
    <row r="35" spans="1:4" s="463" customFormat="1" ht="15">
      <c r="A35" s="469"/>
      <c r="B35" s="462"/>
      <c r="C35" s="462"/>
      <c r="D35" s="462"/>
    </row>
    <row r="36" spans="1:4" s="463" customFormat="1" ht="15">
      <c r="A36" s="469"/>
      <c r="B36" s="462"/>
      <c r="C36" s="462"/>
      <c r="D36" s="462"/>
    </row>
    <row r="37" spans="1:4" s="466" customFormat="1" ht="15">
      <c r="A37" s="465"/>
      <c r="B37" s="465"/>
      <c r="C37" s="465"/>
      <c r="D37" s="465"/>
    </row>
    <row r="38" spans="1:4" s="466" customFormat="1" ht="15">
      <c r="A38" s="467"/>
      <c r="B38" s="465"/>
      <c r="C38" s="465"/>
      <c r="D38" s="465"/>
    </row>
    <row r="39" spans="1:4" s="466" customFormat="1" ht="15">
      <c r="A39" s="468"/>
      <c r="B39" s="465"/>
      <c r="C39" s="465"/>
      <c r="D39" s="465"/>
    </row>
    <row r="41" spans="1:4" s="466" customFormat="1" ht="15">
      <c r="A41" s="468"/>
      <c r="B41" s="465"/>
      <c r="C41" s="465"/>
      <c r="D41" s="465"/>
    </row>
    <row r="42" spans="1:4" s="466" customFormat="1" ht="15">
      <c r="A42" s="468"/>
      <c r="B42" s="465"/>
      <c r="C42" s="465"/>
      <c r="D42" s="465"/>
    </row>
    <row r="43" spans="1:4" ht="15">
      <c r="A43" s="468"/>
      <c r="B43" s="464"/>
      <c r="C43" s="464"/>
      <c r="D43" s="464"/>
    </row>
    <row r="44" spans="1:4" ht="15">
      <c r="A44" s="468"/>
      <c r="B44" s="464"/>
      <c r="C44" s="464"/>
      <c r="D44" s="464"/>
    </row>
    <row r="45" spans="1:4" ht="15">
      <c r="A45" s="468"/>
      <c r="B45" s="464"/>
      <c r="C45" s="464"/>
      <c r="D45" s="464"/>
    </row>
    <row r="46" spans="1:4" ht="15">
      <c r="A46" s="468"/>
      <c r="B46" s="464"/>
      <c r="C46" s="464"/>
      <c r="D46" s="464"/>
    </row>
    <row r="47" spans="1:4" ht="16.5" customHeight="1">
      <c r="A47" s="930"/>
      <c r="B47" s="930"/>
      <c r="C47" s="930"/>
      <c r="D47" s="464"/>
    </row>
    <row r="48" spans="1:4" ht="15">
      <c r="A48" s="468"/>
      <c r="B48" s="464"/>
      <c r="C48" s="464"/>
      <c r="D48" s="464"/>
    </row>
    <row r="49" spans="1:4" ht="15">
      <c r="A49" s="468"/>
      <c r="B49" s="464"/>
      <c r="C49" s="464"/>
      <c r="D49" s="464"/>
    </row>
    <row r="50" spans="1:4" s="466" customFormat="1" ht="15">
      <c r="A50" s="468"/>
      <c r="B50" s="465"/>
      <c r="C50" s="465"/>
      <c r="D50" s="465"/>
    </row>
    <row r="51" spans="1:4" s="463" customFormat="1" ht="15">
      <c r="A51" s="461"/>
      <c r="B51" s="462"/>
      <c r="C51" s="462"/>
      <c r="D51" s="462"/>
    </row>
    <row r="52" spans="1:4" s="463" customFormat="1" ht="15">
      <c r="A52" s="461"/>
      <c r="B52" s="462"/>
      <c r="C52" s="462"/>
      <c r="D52" s="462"/>
    </row>
    <row r="53" spans="1:4" ht="15">
      <c r="A53" s="461"/>
      <c r="B53" s="464"/>
      <c r="C53" s="464"/>
      <c r="D53" s="464"/>
    </row>
    <row r="54" spans="1:4" ht="15">
      <c r="A54" s="464"/>
      <c r="B54" s="464"/>
      <c r="C54" s="464"/>
      <c r="D54" s="464"/>
    </row>
    <row r="55" spans="1:4" s="466" customFormat="1" ht="15">
      <c r="A55" s="468"/>
      <c r="B55" s="465"/>
      <c r="C55" s="465"/>
      <c r="D55" s="465"/>
    </row>
  </sheetData>
  <sheetProtection password="DAB2" sheet="1"/>
  <mergeCells count="11">
    <mergeCell ref="B18:D18"/>
    <mergeCell ref="B19:C19"/>
    <mergeCell ref="C22:D22"/>
    <mergeCell ref="C23:D23"/>
    <mergeCell ref="A47:C47"/>
    <mergeCell ref="A5:D5"/>
    <mergeCell ref="A6:D6"/>
    <mergeCell ref="C13:D13"/>
    <mergeCell ref="C14:D14"/>
    <mergeCell ref="C15:D15"/>
    <mergeCell ref="C16:D16"/>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124"/>
  <sheetViews>
    <sheetView zoomScale="75" zoomScaleNormal="75" zoomScalePageLayoutView="0" workbookViewId="0" topLeftCell="B1">
      <selection activeCell="D7" sqref="D7"/>
    </sheetView>
  </sheetViews>
  <sheetFormatPr defaultColWidth="11.421875" defaultRowHeight="15"/>
  <cols>
    <col min="1" max="1" width="19.421875" style="226"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226" customWidth="1"/>
  </cols>
  <sheetData>
    <row r="1" spans="1:6" s="226" customFormat="1" ht="15.75">
      <c r="A1" s="225" t="s">
        <v>1644</v>
      </c>
      <c r="E1" s="707"/>
      <c r="F1" s="228" t="s">
        <v>1646</v>
      </c>
    </row>
    <row r="2" spans="1:6" s="226" customFormat="1" ht="15.75">
      <c r="A2" s="225" t="s">
        <v>1645</v>
      </c>
      <c r="E2" s="708"/>
      <c r="F2" s="226" t="s">
        <v>1647</v>
      </c>
    </row>
    <row r="3" spans="2:6" s="226" customFormat="1" ht="15">
      <c r="B3" s="226" t="s">
        <v>4400</v>
      </c>
      <c r="E3" s="884"/>
      <c r="F3" s="885" t="s">
        <v>4372</v>
      </c>
    </row>
    <row r="4" spans="2:8" s="226" customFormat="1" ht="15.75">
      <c r="B4" s="230" t="s">
        <v>1648</v>
      </c>
      <c r="C4" s="230"/>
      <c r="D4" s="231"/>
      <c r="G4" s="231"/>
      <c r="H4" s="233"/>
    </row>
    <row r="5" spans="2:8" ht="15">
      <c r="B5" s="234"/>
      <c r="C5" s="234"/>
      <c r="D5" s="232" t="s">
        <v>1503</v>
      </c>
      <c r="E5" s="235" t="s">
        <v>1649</v>
      </c>
      <c r="F5" s="235" t="s">
        <v>1650</v>
      </c>
      <c r="G5" s="232" t="s">
        <v>1056</v>
      </c>
      <c r="H5" s="232" t="s">
        <v>1057</v>
      </c>
    </row>
    <row r="6" spans="2:8" ht="15">
      <c r="B6" s="233"/>
      <c r="C6" s="233"/>
      <c r="D6" s="233"/>
      <c r="E6" s="236"/>
      <c r="F6" s="237"/>
      <c r="G6" s="238"/>
      <c r="H6" s="233"/>
    </row>
    <row r="7" spans="2:8" ht="15">
      <c r="B7" s="239" t="s">
        <v>3367</v>
      </c>
      <c r="C7" s="239">
        <v>1</v>
      </c>
      <c r="D7" s="657" t="s">
        <v>2138</v>
      </c>
      <c r="E7" s="658" t="s">
        <v>1504</v>
      </c>
      <c r="F7" s="699"/>
      <c r="G7" s="658" t="s">
        <v>1437</v>
      </c>
      <c r="H7" s="699"/>
    </row>
    <row r="8" spans="1:12" s="241" customFormat="1" ht="15">
      <c r="A8" s="228"/>
      <c r="B8" s="240" t="s">
        <v>1651</v>
      </c>
      <c r="C8" s="239">
        <v>2</v>
      </c>
      <c r="D8" s="688" t="s">
        <v>2139</v>
      </c>
      <c r="E8" s="705"/>
      <c r="F8" s="705"/>
      <c r="G8" s="688" t="s">
        <v>1059</v>
      </c>
      <c r="H8" s="705"/>
      <c r="I8" s="228"/>
      <c r="J8" s="228"/>
      <c r="K8" s="228"/>
      <c r="L8" s="228"/>
    </row>
    <row r="9" spans="2:8" ht="24">
      <c r="B9" s="242" t="s">
        <v>1652</v>
      </c>
      <c r="C9" s="239">
        <v>3</v>
      </c>
      <c r="D9" s="657" t="s">
        <v>2140</v>
      </c>
      <c r="E9" s="658" t="s">
        <v>1508</v>
      </c>
      <c r="F9" s="699"/>
      <c r="G9" s="658" t="s">
        <v>1559</v>
      </c>
      <c r="H9" s="699"/>
    </row>
    <row r="10" spans="2:8" ht="25.5">
      <c r="B10" s="242" t="s">
        <v>1653</v>
      </c>
      <c r="C10" s="239">
        <v>4</v>
      </c>
      <c r="D10" s="657" t="s">
        <v>2141</v>
      </c>
      <c r="E10" s="658" t="s">
        <v>1509</v>
      </c>
      <c r="F10" s="699"/>
      <c r="G10" s="658" t="s">
        <v>1560</v>
      </c>
      <c r="H10" s="699"/>
    </row>
    <row r="11" spans="2:8" ht="24">
      <c r="B11" s="242" t="s">
        <v>1654</v>
      </c>
      <c r="C11" s="239">
        <v>5</v>
      </c>
      <c r="D11" s="657" t="s">
        <v>2142</v>
      </c>
      <c r="E11" s="706"/>
      <c r="F11" s="658" t="s">
        <v>1510</v>
      </c>
      <c r="G11" s="658" t="s">
        <v>1561</v>
      </c>
      <c r="H11" s="658" t="s">
        <v>1573</v>
      </c>
    </row>
    <row r="12" spans="1:12" s="241" customFormat="1" ht="24">
      <c r="A12" s="228"/>
      <c r="B12" s="240" t="s">
        <v>1655</v>
      </c>
      <c r="C12" s="239">
        <v>6</v>
      </c>
      <c r="D12" s="688" t="s">
        <v>2143</v>
      </c>
      <c r="E12" s="705"/>
      <c r="F12" s="688" t="s">
        <v>1511</v>
      </c>
      <c r="G12" s="688" t="s">
        <v>1562</v>
      </c>
      <c r="H12" s="688" t="s">
        <v>1574</v>
      </c>
      <c r="I12" s="228"/>
      <c r="J12" s="228"/>
      <c r="K12" s="228"/>
      <c r="L12" s="228"/>
    </row>
    <row r="13" spans="2:8" ht="15">
      <c r="B13" s="239" t="s">
        <v>1656</v>
      </c>
      <c r="C13" s="239">
        <v>7</v>
      </c>
      <c r="D13" s="657" t="s">
        <v>2144</v>
      </c>
      <c r="E13" s="658" t="s">
        <v>1512</v>
      </c>
      <c r="F13" s="699"/>
      <c r="G13" s="699"/>
      <c r="H13" s="699"/>
    </row>
    <row r="14" spans="2:8" ht="15">
      <c r="B14" s="499" t="s">
        <v>4175</v>
      </c>
      <c r="C14" s="239">
        <v>8</v>
      </c>
      <c r="D14" s="688" t="s">
        <v>2145</v>
      </c>
      <c r="E14" s="688" t="s">
        <v>1513</v>
      </c>
      <c r="F14" s="699"/>
      <c r="G14" s="699"/>
      <c r="H14" s="699"/>
    </row>
    <row r="15" spans="2:8" ht="24">
      <c r="B15" s="242" t="s">
        <v>1657</v>
      </c>
      <c r="C15" s="239">
        <v>9</v>
      </c>
      <c r="D15" s="657" t="s">
        <v>2146</v>
      </c>
      <c r="E15" s="699"/>
      <c r="F15" s="658" t="s">
        <v>1278</v>
      </c>
      <c r="G15" s="658" t="s">
        <v>1279</v>
      </c>
      <c r="H15" s="658" t="s">
        <v>1280</v>
      </c>
    </row>
    <row r="16" spans="2:8" ht="24">
      <c r="B16" s="242" t="s">
        <v>1658</v>
      </c>
      <c r="C16" s="239">
        <v>10</v>
      </c>
      <c r="D16" s="657" t="s">
        <v>2147</v>
      </c>
      <c r="E16" s="706"/>
      <c r="F16" s="658" t="s">
        <v>1514</v>
      </c>
      <c r="G16" s="658" t="s">
        <v>1565</v>
      </c>
      <c r="H16" s="658" t="s">
        <v>1577</v>
      </c>
    </row>
    <row r="17" spans="1:12" s="241" customFormat="1" ht="36">
      <c r="A17" s="540"/>
      <c r="B17" s="240" t="s">
        <v>1659</v>
      </c>
      <c r="C17" s="239">
        <v>11</v>
      </c>
      <c r="D17" s="688" t="s">
        <v>2148</v>
      </c>
      <c r="E17" s="705"/>
      <c r="F17" s="688" t="s">
        <v>1515</v>
      </c>
      <c r="G17" s="688" t="s">
        <v>1566</v>
      </c>
      <c r="H17" s="688" t="s">
        <v>1578</v>
      </c>
      <c r="I17" s="228"/>
      <c r="J17" s="228"/>
      <c r="K17" s="228"/>
      <c r="L17" s="228"/>
    </row>
    <row r="18" spans="1:12" s="241" customFormat="1" ht="36">
      <c r="A18" s="228"/>
      <c r="B18" s="240" t="s">
        <v>1660</v>
      </c>
      <c r="C18" s="239">
        <v>12</v>
      </c>
      <c r="D18" s="688" t="s">
        <v>2149</v>
      </c>
      <c r="E18" s="705"/>
      <c r="F18" s="688" t="s">
        <v>1516</v>
      </c>
      <c r="G18" s="688" t="s">
        <v>1567</v>
      </c>
      <c r="H18" s="688" t="s">
        <v>1579</v>
      </c>
      <c r="I18" s="228"/>
      <c r="J18" s="228"/>
      <c r="K18" s="228"/>
      <c r="L18" s="228"/>
    </row>
    <row r="19" spans="2:8" ht="15">
      <c r="B19" s="242" t="s">
        <v>1661</v>
      </c>
      <c r="C19" s="239">
        <v>13</v>
      </c>
      <c r="D19" s="657" t="s">
        <v>2150</v>
      </c>
      <c r="E19" s="657" t="s">
        <v>2151</v>
      </c>
      <c r="F19" s="699"/>
      <c r="G19" s="699"/>
      <c r="H19" s="699"/>
    </row>
    <row r="20" spans="1:12" s="241" customFormat="1" ht="24">
      <c r="A20" s="228"/>
      <c r="B20" s="240" t="s">
        <v>1662</v>
      </c>
      <c r="C20" s="239">
        <v>14</v>
      </c>
      <c r="D20" s="688" t="s">
        <v>2152</v>
      </c>
      <c r="E20" s="688" t="s">
        <v>2153</v>
      </c>
      <c r="F20" s="705"/>
      <c r="G20" s="705"/>
      <c r="H20" s="705"/>
      <c r="I20" s="228"/>
      <c r="J20" s="228"/>
      <c r="K20" s="228"/>
      <c r="L20" s="228"/>
    </row>
    <row r="21" spans="2:8" ht="36">
      <c r="B21" s="242" t="s">
        <v>1663</v>
      </c>
      <c r="C21" s="239">
        <v>15</v>
      </c>
      <c r="D21" s="657" t="s">
        <v>2154</v>
      </c>
      <c r="E21" s="699"/>
      <c r="F21" s="658" t="s">
        <v>1518</v>
      </c>
      <c r="G21" s="658" t="s">
        <v>1569</v>
      </c>
      <c r="H21" s="658" t="s">
        <v>1581</v>
      </c>
    </row>
    <row r="22" spans="1:12" s="241" customFormat="1" ht="36">
      <c r="A22" s="228"/>
      <c r="B22" s="240" t="s">
        <v>1664</v>
      </c>
      <c r="C22" s="239">
        <v>16</v>
      </c>
      <c r="D22" s="688" t="s">
        <v>2155</v>
      </c>
      <c r="E22" s="705"/>
      <c r="F22" s="688" t="s">
        <v>1519</v>
      </c>
      <c r="G22" s="688" t="s">
        <v>1570</v>
      </c>
      <c r="H22" s="688" t="s">
        <v>1582</v>
      </c>
      <c r="I22" s="228"/>
      <c r="J22" s="228"/>
      <c r="K22" s="228"/>
      <c r="L22" s="228"/>
    </row>
    <row r="23" spans="2:8" ht="15">
      <c r="B23" s="242" t="s">
        <v>1665</v>
      </c>
      <c r="C23" s="239">
        <v>17</v>
      </c>
      <c r="D23" s="657" t="s">
        <v>2156</v>
      </c>
      <c r="E23" s="699"/>
      <c r="F23" s="699"/>
      <c r="G23" s="699"/>
      <c r="H23" s="658" t="s">
        <v>1303</v>
      </c>
    </row>
    <row r="24" spans="1:12" s="241" customFormat="1" ht="24">
      <c r="A24" s="228"/>
      <c r="B24" s="240" t="s">
        <v>1666</v>
      </c>
      <c r="C24" s="239">
        <v>18</v>
      </c>
      <c r="D24" s="688" t="s">
        <v>2157</v>
      </c>
      <c r="E24" s="705"/>
      <c r="F24" s="705"/>
      <c r="G24" s="705"/>
      <c r="H24" s="688" t="s">
        <v>1062</v>
      </c>
      <c r="I24" s="228"/>
      <c r="J24" s="228"/>
      <c r="K24" s="228"/>
      <c r="L24" s="228"/>
    </row>
    <row r="25" spans="2:8" ht="36">
      <c r="B25" s="244" t="s">
        <v>1667</v>
      </c>
      <c r="C25" s="239">
        <v>19</v>
      </c>
      <c r="D25" s="657" t="s">
        <v>2158</v>
      </c>
      <c r="E25" s="659" t="s">
        <v>1224</v>
      </c>
      <c r="F25" s="659" t="s">
        <v>1063</v>
      </c>
      <c r="G25" s="659" t="s">
        <v>1225</v>
      </c>
      <c r="H25" s="659" t="s">
        <v>1237</v>
      </c>
    </row>
    <row r="26" spans="2:8" ht="36">
      <c r="B26" s="514" t="s">
        <v>1668</v>
      </c>
      <c r="C26" s="239">
        <v>20</v>
      </c>
      <c r="D26" s="688" t="s">
        <v>2159</v>
      </c>
      <c r="E26" s="688" t="s">
        <v>1307</v>
      </c>
      <c r="F26" s="688" t="s">
        <v>1064</v>
      </c>
      <c r="G26" s="688" t="s">
        <v>1308</v>
      </c>
      <c r="H26" s="688" t="s">
        <v>1309</v>
      </c>
    </row>
    <row r="27" spans="1:12" s="241" customFormat="1" ht="48">
      <c r="A27" s="228"/>
      <c r="B27" s="240" t="s">
        <v>1669</v>
      </c>
      <c r="C27" s="239">
        <v>21</v>
      </c>
      <c r="D27" s="688" t="s">
        <v>2160</v>
      </c>
      <c r="E27" s="688" t="s">
        <v>1313</v>
      </c>
      <c r="F27" s="688" t="s">
        <v>1065</v>
      </c>
      <c r="G27" s="688" t="s">
        <v>1314</v>
      </c>
      <c r="H27" s="688" t="s">
        <v>1315</v>
      </c>
      <c r="I27" s="228"/>
      <c r="J27" s="228"/>
      <c r="K27" s="228"/>
      <c r="L27" s="228"/>
    </row>
    <row r="28" spans="1:12" s="241" customFormat="1" ht="48">
      <c r="A28" s="228"/>
      <c r="B28" s="240" t="s">
        <v>1670</v>
      </c>
      <c r="C28" s="239">
        <v>22</v>
      </c>
      <c r="D28" s="688" t="s">
        <v>2161</v>
      </c>
      <c r="E28" s="688" t="s">
        <v>1316</v>
      </c>
      <c r="F28" s="688" t="s">
        <v>1066</v>
      </c>
      <c r="G28" s="688" t="s">
        <v>1317</v>
      </c>
      <c r="H28" s="688" t="s">
        <v>1318</v>
      </c>
      <c r="I28" s="228"/>
      <c r="J28" s="228"/>
      <c r="K28" s="228"/>
      <c r="L28" s="228"/>
    </row>
    <row r="29" spans="2:8" ht="15">
      <c r="B29" s="243"/>
      <c r="C29" s="243"/>
      <c r="D29" s="660"/>
      <c r="E29" s="660"/>
      <c r="F29" s="660"/>
      <c r="G29" s="660"/>
      <c r="H29" s="661"/>
    </row>
    <row r="30" spans="2:8" ht="22.5">
      <c r="B30" s="500" t="s">
        <v>3379</v>
      </c>
      <c r="C30" s="245"/>
      <c r="D30" s="660"/>
      <c r="E30" s="660"/>
      <c r="F30" s="660"/>
      <c r="G30" s="660"/>
      <c r="H30" s="661"/>
    </row>
    <row r="31" spans="2:8" ht="15">
      <c r="B31" s="246"/>
      <c r="C31" s="246"/>
      <c r="D31" s="660"/>
      <c r="E31" s="696"/>
      <c r="F31" s="697"/>
      <c r="G31" s="693"/>
      <c r="H31" s="698"/>
    </row>
    <row r="32" spans="2:8" ht="25.5">
      <c r="B32" s="501" t="s">
        <v>3379</v>
      </c>
      <c r="C32" s="247">
        <v>23</v>
      </c>
      <c r="D32" s="659" t="s">
        <v>1067</v>
      </c>
      <c r="E32" s="699"/>
      <c r="F32" s="699"/>
      <c r="G32" s="699"/>
      <c r="H32" s="699"/>
    </row>
    <row r="33" spans="2:8" ht="15">
      <c r="B33" s="248"/>
      <c r="C33" s="248"/>
      <c r="D33" s="660"/>
      <c r="E33" s="660"/>
      <c r="F33" s="660"/>
      <c r="G33" s="660"/>
      <c r="H33" s="661"/>
    </row>
    <row r="34" spans="2:8" ht="15">
      <c r="B34" s="249" t="s">
        <v>1671</v>
      </c>
      <c r="C34" s="249"/>
      <c r="D34" s="660"/>
      <c r="E34" s="660"/>
      <c r="F34" s="660"/>
      <c r="G34" s="660"/>
      <c r="H34" s="661"/>
    </row>
    <row r="35" spans="2:8" ht="15">
      <c r="B35" s="243"/>
      <c r="C35" s="243"/>
      <c r="D35" s="666"/>
      <c r="E35" s="662"/>
      <c r="F35" s="663"/>
      <c r="G35" s="664"/>
      <c r="H35" s="665"/>
    </row>
    <row r="36" spans="2:8" ht="48">
      <c r="B36" s="242" t="s">
        <v>1672</v>
      </c>
      <c r="C36" s="242">
        <v>24</v>
      </c>
      <c r="D36" s="657" t="s">
        <v>2162</v>
      </c>
      <c r="E36" s="667" t="s">
        <v>1068</v>
      </c>
      <c r="F36" s="667" t="s">
        <v>1069</v>
      </c>
      <c r="G36" s="658" t="s">
        <v>1070</v>
      </c>
      <c r="H36" s="699"/>
    </row>
    <row r="37" spans="1:12" s="241" customFormat="1" ht="48">
      <c r="A37" s="228"/>
      <c r="B37" s="240" t="s">
        <v>1673</v>
      </c>
      <c r="C37" s="242">
        <v>25</v>
      </c>
      <c r="D37" s="688" t="s">
        <v>2163</v>
      </c>
      <c r="E37" s="703" t="s">
        <v>1071</v>
      </c>
      <c r="F37" s="703" t="s">
        <v>1072</v>
      </c>
      <c r="G37" s="703" t="s">
        <v>1073</v>
      </c>
      <c r="H37" s="704"/>
      <c r="I37" s="228"/>
      <c r="J37" s="228"/>
      <c r="K37" s="228"/>
      <c r="L37" s="228"/>
    </row>
    <row r="38" spans="2:8" ht="60">
      <c r="B38" s="240" t="s">
        <v>1674</v>
      </c>
      <c r="C38" s="242">
        <v>26</v>
      </c>
      <c r="D38" s="688" t="s">
        <v>2164</v>
      </c>
      <c r="E38" s="703" t="s">
        <v>1074</v>
      </c>
      <c r="F38" s="703" t="s">
        <v>1075</v>
      </c>
      <c r="G38" s="688" t="s">
        <v>1076</v>
      </c>
      <c r="H38" s="703" t="s">
        <v>1077</v>
      </c>
    </row>
    <row r="39" spans="2:8" ht="60">
      <c r="B39" s="240" t="s">
        <v>1675</v>
      </c>
      <c r="C39" s="242">
        <v>27</v>
      </c>
      <c r="D39" s="688" t="s">
        <v>2165</v>
      </c>
      <c r="E39" s="703" t="s">
        <v>1078</v>
      </c>
      <c r="F39" s="703" t="s">
        <v>1079</v>
      </c>
      <c r="G39" s="703" t="s">
        <v>1080</v>
      </c>
      <c r="H39" s="703" t="s">
        <v>1081</v>
      </c>
    </row>
    <row r="40" spans="2:8" ht="72">
      <c r="B40" s="240" t="s">
        <v>1676</v>
      </c>
      <c r="C40" s="242">
        <v>28</v>
      </c>
      <c r="D40" s="688" t="s">
        <v>2166</v>
      </c>
      <c r="E40" s="688" t="s">
        <v>2167</v>
      </c>
      <c r="F40" s="688" t="s">
        <v>2168</v>
      </c>
      <c r="G40" s="688" t="s">
        <v>2169</v>
      </c>
      <c r="H40" s="688" t="s">
        <v>2170</v>
      </c>
    </row>
    <row r="41" spans="2:8" ht="48">
      <c r="B41" s="242" t="s">
        <v>1677</v>
      </c>
      <c r="C41" s="242">
        <v>29</v>
      </c>
      <c r="D41" s="657" t="s">
        <v>2171</v>
      </c>
      <c r="E41" s="657" t="s">
        <v>2172</v>
      </c>
      <c r="F41" s="657" t="s">
        <v>2173</v>
      </c>
      <c r="G41" s="657" t="s">
        <v>2174</v>
      </c>
      <c r="H41" s="657" t="s">
        <v>2175</v>
      </c>
    </row>
    <row r="42" spans="2:8" ht="15">
      <c r="B42" s="243"/>
      <c r="C42" s="243"/>
      <c r="D42" s="668"/>
      <c r="E42" s="669"/>
      <c r="F42" s="669"/>
      <c r="G42" s="660"/>
      <c r="H42" s="660"/>
    </row>
    <row r="43" spans="2:8" ht="15">
      <c r="B43" s="515"/>
      <c r="C43" s="515"/>
      <c r="D43" s="660"/>
      <c r="E43" s="660"/>
      <c r="F43" s="660"/>
      <c r="G43" s="660"/>
      <c r="H43" s="666"/>
    </row>
    <row r="44" spans="2:8" ht="96">
      <c r="B44" s="516" t="s">
        <v>1678</v>
      </c>
      <c r="C44" s="242">
        <v>30</v>
      </c>
      <c r="D44" s="657" t="s">
        <v>2176</v>
      </c>
      <c r="E44" s="657" t="s">
        <v>2177</v>
      </c>
      <c r="F44" s="657" t="s">
        <v>2178</v>
      </c>
      <c r="G44" s="657" t="s">
        <v>2179</v>
      </c>
      <c r="H44" s="657" t="s">
        <v>2180</v>
      </c>
    </row>
    <row r="45" spans="2:8" ht="15">
      <c r="B45" s="517"/>
      <c r="C45" s="267"/>
      <c r="D45" s="670"/>
      <c r="E45" s="670"/>
      <c r="F45" s="670"/>
      <c r="G45" s="670"/>
      <c r="H45" s="670"/>
    </row>
    <row r="46" spans="2:8" ht="84">
      <c r="B46" s="518" t="s">
        <v>1679</v>
      </c>
      <c r="C46" s="268">
        <v>31</v>
      </c>
      <c r="D46" s="688" t="s">
        <v>2181</v>
      </c>
      <c r="E46" s="688" t="s">
        <v>2182</v>
      </c>
      <c r="F46" s="688" t="s">
        <v>2183</v>
      </c>
      <c r="G46" s="688" t="s">
        <v>2184</v>
      </c>
      <c r="H46" s="688" t="s">
        <v>2185</v>
      </c>
    </row>
    <row r="47" spans="2:8" ht="15">
      <c r="B47" s="250"/>
      <c r="C47" s="250"/>
      <c r="D47" s="664"/>
      <c r="E47" s="664"/>
      <c r="F47" s="664"/>
      <c r="G47" s="665"/>
      <c r="H47" s="666"/>
    </row>
    <row r="48" spans="2:8" ht="15">
      <c r="B48" s="250"/>
      <c r="C48" s="250"/>
      <c r="D48" s="664"/>
      <c r="E48" s="664"/>
      <c r="F48" s="664"/>
      <c r="G48" s="665"/>
      <c r="H48" s="666"/>
    </row>
    <row r="49" spans="2:8" ht="15.75">
      <c r="B49" s="251" t="s">
        <v>1680</v>
      </c>
      <c r="C49" s="251"/>
      <c r="D49" s="671" t="s">
        <v>1503</v>
      </c>
      <c r="E49" s="665"/>
      <c r="F49" s="665"/>
      <c r="G49" s="671" t="s">
        <v>1056</v>
      </c>
      <c r="H49" s="671" t="s">
        <v>1057</v>
      </c>
    </row>
    <row r="50" spans="2:8" ht="15">
      <c r="B50" s="240" t="s">
        <v>1681</v>
      </c>
      <c r="C50" s="268">
        <v>32</v>
      </c>
      <c r="D50" s="688" t="s">
        <v>2186</v>
      </c>
      <c r="E50" s="688"/>
      <c r="F50" s="688"/>
      <c r="G50" s="688" t="s">
        <v>1377</v>
      </c>
      <c r="H50" s="688"/>
    </row>
    <row r="51" spans="2:8" ht="25.5">
      <c r="B51" s="240" t="s">
        <v>1682</v>
      </c>
      <c r="C51" s="268">
        <v>33</v>
      </c>
      <c r="D51" s="688" t="s">
        <v>2187</v>
      </c>
      <c r="E51" s="688"/>
      <c r="F51" s="688"/>
      <c r="G51" s="688" t="s">
        <v>1379</v>
      </c>
      <c r="H51" s="688"/>
    </row>
    <row r="52" spans="2:8" ht="24">
      <c r="B52" s="240" t="s">
        <v>1683</v>
      </c>
      <c r="C52" s="268">
        <v>34</v>
      </c>
      <c r="D52" s="688" t="s">
        <v>2188</v>
      </c>
      <c r="E52" s="688"/>
      <c r="F52" s="688"/>
      <c r="G52" s="688" t="s">
        <v>1381</v>
      </c>
      <c r="H52" s="688" t="s">
        <v>1382</v>
      </c>
    </row>
    <row r="53" spans="2:8" ht="36">
      <c r="B53" s="240" t="s">
        <v>1684</v>
      </c>
      <c r="C53" s="268">
        <v>35</v>
      </c>
      <c r="D53" s="688" t="s">
        <v>2189</v>
      </c>
      <c r="E53" s="688"/>
      <c r="F53" s="688"/>
      <c r="G53" s="688" t="s">
        <v>1384</v>
      </c>
      <c r="H53" s="688" t="s">
        <v>1385</v>
      </c>
    </row>
    <row r="54" spans="2:8" ht="24">
      <c r="B54" s="240" t="s">
        <v>1685</v>
      </c>
      <c r="C54" s="268">
        <v>36</v>
      </c>
      <c r="D54" s="688" t="s">
        <v>2190</v>
      </c>
      <c r="E54" s="688"/>
      <c r="F54" s="688"/>
      <c r="G54" s="688" t="s">
        <v>1387</v>
      </c>
      <c r="H54" s="688"/>
    </row>
    <row r="55" spans="2:8" ht="25.5">
      <c r="B55" s="240" t="s">
        <v>1686</v>
      </c>
      <c r="C55" s="268">
        <v>37</v>
      </c>
      <c r="D55" s="688" t="s">
        <v>2191</v>
      </c>
      <c r="E55" s="688"/>
      <c r="F55" s="688"/>
      <c r="G55" s="688" t="s">
        <v>1389</v>
      </c>
      <c r="H55" s="688" t="s">
        <v>1390</v>
      </c>
    </row>
    <row r="56" spans="2:8" ht="24">
      <c r="B56" s="240" t="s">
        <v>1687</v>
      </c>
      <c r="C56" s="268">
        <v>38</v>
      </c>
      <c r="D56" s="688" t="s">
        <v>2192</v>
      </c>
      <c r="E56" s="688"/>
      <c r="F56" s="688"/>
      <c r="G56" s="688" t="s">
        <v>1391</v>
      </c>
      <c r="H56" s="688"/>
    </row>
    <row r="57" spans="2:8" ht="24">
      <c r="B57" s="240" t="s">
        <v>1688</v>
      </c>
      <c r="C57" s="268">
        <v>39</v>
      </c>
      <c r="D57" s="688" t="s">
        <v>2193</v>
      </c>
      <c r="E57" s="688"/>
      <c r="F57" s="688"/>
      <c r="G57" s="688" t="s">
        <v>1392</v>
      </c>
      <c r="H57" s="688" t="s">
        <v>1393</v>
      </c>
    </row>
    <row r="58" spans="2:8" ht="36">
      <c r="B58" s="519" t="s">
        <v>1689</v>
      </c>
      <c r="C58" s="268">
        <v>40</v>
      </c>
      <c r="D58" s="688" t="s">
        <v>2194</v>
      </c>
      <c r="E58" s="688"/>
      <c r="F58" s="688"/>
      <c r="G58" s="688" t="s">
        <v>1394</v>
      </c>
      <c r="H58" s="688" t="s">
        <v>1395</v>
      </c>
    </row>
    <row r="59" spans="2:8" ht="36">
      <c r="B59" s="252" t="s">
        <v>1690</v>
      </c>
      <c r="C59" s="410">
        <v>41</v>
      </c>
      <c r="D59" s="657" t="s">
        <v>2195</v>
      </c>
      <c r="E59" s="699"/>
      <c r="F59" s="699"/>
      <c r="G59" s="658" t="s">
        <v>1396</v>
      </c>
      <c r="H59" s="658" t="s">
        <v>1397</v>
      </c>
    </row>
    <row r="60" spans="2:8" ht="36">
      <c r="B60" s="253" t="s">
        <v>1691</v>
      </c>
      <c r="C60" s="410">
        <v>42</v>
      </c>
      <c r="D60" s="657" t="s">
        <v>2196</v>
      </c>
      <c r="E60" s="699"/>
      <c r="F60" s="699"/>
      <c r="G60" s="657" t="s">
        <v>2197</v>
      </c>
      <c r="H60" s="657" t="s">
        <v>2198</v>
      </c>
    </row>
    <row r="61" spans="2:8" ht="36">
      <c r="B61" s="520" t="s">
        <v>1692</v>
      </c>
      <c r="C61" s="268">
        <v>43</v>
      </c>
      <c r="D61" s="690" t="s">
        <v>2199</v>
      </c>
      <c r="E61" s="699"/>
      <c r="F61" s="699"/>
      <c r="G61" s="690" t="s">
        <v>2200</v>
      </c>
      <c r="H61" s="690" t="s">
        <v>2201</v>
      </c>
    </row>
    <row r="62" spans="2:8" ht="15">
      <c r="B62" s="254"/>
      <c r="C62" s="254"/>
      <c r="D62" s="672"/>
      <c r="E62" s="664"/>
      <c r="F62" s="664"/>
      <c r="G62" s="672"/>
      <c r="H62" s="666"/>
    </row>
    <row r="63" spans="2:8" ht="15">
      <c r="B63" s="254"/>
      <c r="C63" s="254"/>
      <c r="D63" s="664"/>
      <c r="E63" s="664"/>
      <c r="F63" s="664"/>
      <c r="G63" s="664"/>
      <c r="H63" s="666"/>
    </row>
    <row r="64" spans="2:8" ht="15">
      <c r="B64" s="254"/>
      <c r="C64" s="254"/>
      <c r="D64" s="664"/>
      <c r="E64" s="664"/>
      <c r="F64" s="664"/>
      <c r="G64" s="664"/>
      <c r="H64" s="666"/>
    </row>
    <row r="65" spans="2:8" ht="15.75">
      <c r="B65" s="255" t="s">
        <v>1693</v>
      </c>
      <c r="C65" s="255"/>
      <c r="D65" s="664"/>
      <c r="E65" s="664"/>
      <c r="F65" s="664"/>
      <c r="G65" s="664"/>
      <c r="H65" s="666"/>
    </row>
    <row r="66" spans="2:8" ht="15">
      <c r="B66" s="254"/>
      <c r="C66" s="254"/>
      <c r="D66" s="671" t="s">
        <v>1503</v>
      </c>
      <c r="E66" s="673" t="s">
        <v>1649</v>
      </c>
      <c r="F66" s="673" t="s">
        <v>1650</v>
      </c>
      <c r="G66" s="671" t="s">
        <v>1056</v>
      </c>
      <c r="H66" s="671" t="s">
        <v>1057</v>
      </c>
    </row>
    <row r="67" spans="2:8" ht="15">
      <c r="B67" s="254"/>
      <c r="C67" s="254"/>
      <c r="D67" s="674"/>
      <c r="E67" s="662"/>
      <c r="F67" s="663"/>
      <c r="G67" s="674"/>
      <c r="H67" s="665"/>
    </row>
    <row r="68" spans="2:8" ht="36">
      <c r="B68" s="253" t="s">
        <v>1694</v>
      </c>
      <c r="C68" s="252">
        <v>44</v>
      </c>
      <c r="D68" s="657" t="s">
        <v>2202</v>
      </c>
      <c r="E68" s="657" t="s">
        <v>2203</v>
      </c>
      <c r="F68" s="657" t="s">
        <v>2204</v>
      </c>
      <c r="G68" s="657" t="s">
        <v>2205</v>
      </c>
      <c r="H68" s="657" t="s">
        <v>2206</v>
      </c>
    </row>
    <row r="69" spans="2:8" ht="24">
      <c r="B69" s="253" t="s">
        <v>1695</v>
      </c>
      <c r="C69" s="252">
        <v>45</v>
      </c>
      <c r="D69" s="657" t="s">
        <v>2207</v>
      </c>
      <c r="E69" s="657" t="s">
        <v>2208</v>
      </c>
      <c r="F69" s="657" t="s">
        <v>2209</v>
      </c>
      <c r="G69" s="657" t="s">
        <v>2210</v>
      </c>
      <c r="H69" s="699"/>
    </row>
    <row r="70" spans="2:8" ht="15">
      <c r="B70" s="256"/>
      <c r="C70" s="256"/>
      <c r="D70" s="675"/>
      <c r="E70" s="675"/>
      <c r="F70" s="675"/>
      <c r="G70" s="676"/>
      <c r="H70" s="666"/>
    </row>
    <row r="71" spans="2:8" ht="36">
      <c r="B71" s="521" t="s">
        <v>1696</v>
      </c>
      <c r="C71" s="247">
        <v>46</v>
      </c>
      <c r="D71" s="657" t="s">
        <v>2211</v>
      </c>
      <c r="E71" s="657" t="s">
        <v>2212</v>
      </c>
      <c r="F71" s="657" t="s">
        <v>4402</v>
      </c>
      <c r="G71" s="657" t="s">
        <v>4403</v>
      </c>
      <c r="H71" s="657" t="s">
        <v>4404</v>
      </c>
    </row>
    <row r="72" spans="2:8" ht="24">
      <c r="B72" s="522" t="s">
        <v>1697</v>
      </c>
      <c r="C72" s="269">
        <v>47</v>
      </c>
      <c r="D72" s="657" t="s">
        <v>2213</v>
      </c>
      <c r="E72" s="657" t="s">
        <v>2214</v>
      </c>
      <c r="F72" s="657" t="s">
        <v>2215</v>
      </c>
      <c r="G72" s="657" t="s">
        <v>4405</v>
      </c>
      <c r="H72" s="699"/>
    </row>
    <row r="73" spans="2:8" ht="15">
      <c r="B73" s="257"/>
      <c r="C73" s="257"/>
      <c r="D73" s="660"/>
      <c r="E73" s="660"/>
      <c r="F73" s="660"/>
      <c r="G73" s="660"/>
      <c r="H73" s="660"/>
    </row>
    <row r="74" spans="2:8" ht="15">
      <c r="B74" s="523" t="s">
        <v>1083</v>
      </c>
      <c r="C74" s="270">
        <v>48</v>
      </c>
      <c r="D74" s="688" t="s">
        <v>1084</v>
      </c>
      <c r="E74" s="660"/>
      <c r="F74" s="660"/>
      <c r="G74" s="660"/>
      <c r="H74" s="660"/>
    </row>
    <row r="75" spans="2:8" ht="15">
      <c r="B75" s="523" t="s">
        <v>1085</v>
      </c>
      <c r="C75" s="270">
        <v>49</v>
      </c>
      <c r="D75" s="688" t="s">
        <v>1086</v>
      </c>
      <c r="E75" s="660"/>
      <c r="F75" s="660"/>
      <c r="G75" s="660"/>
      <c r="H75" s="660"/>
    </row>
    <row r="76" spans="2:8" ht="15">
      <c r="B76" s="523" t="s">
        <v>1698</v>
      </c>
      <c r="C76" s="270">
        <v>50</v>
      </c>
      <c r="D76" s="688" t="s">
        <v>1087</v>
      </c>
      <c r="E76" s="677"/>
      <c r="F76" s="660"/>
      <c r="G76" s="660"/>
      <c r="H76" s="660"/>
    </row>
    <row r="77" spans="2:8" ht="15">
      <c r="B77" s="523" t="s">
        <v>1699</v>
      </c>
      <c r="C77" s="270">
        <v>51</v>
      </c>
      <c r="D77" s="688" t="s">
        <v>1088</v>
      </c>
      <c r="E77" s="677"/>
      <c r="F77" s="678"/>
      <c r="G77" s="678"/>
      <c r="H77" s="666"/>
    </row>
    <row r="78" spans="2:8" ht="15">
      <c r="B78" s="257"/>
      <c r="C78" s="257"/>
      <c r="D78" s="679"/>
      <c r="E78" s="678"/>
      <c r="F78" s="678"/>
      <c r="G78" s="678"/>
      <c r="H78" s="666"/>
    </row>
    <row r="79" spans="2:8" ht="15.75">
      <c r="B79" s="258"/>
      <c r="C79" s="258"/>
      <c r="D79" s="664"/>
      <c r="E79" s="664"/>
      <c r="F79" s="664"/>
      <c r="G79" s="664"/>
      <c r="H79" s="666"/>
    </row>
    <row r="80" spans="2:8" ht="15.75">
      <c r="B80" s="258"/>
      <c r="C80" s="258"/>
      <c r="D80" s="664"/>
      <c r="E80" s="664"/>
      <c r="F80" s="664"/>
      <c r="G80" s="664"/>
      <c r="H80" s="666"/>
    </row>
    <row r="81" spans="2:8" ht="15">
      <c r="B81" s="254"/>
      <c r="C81" s="254"/>
      <c r="D81" s="664"/>
      <c r="E81" s="664"/>
      <c r="F81" s="664"/>
      <c r="G81" s="664"/>
      <c r="H81" s="666"/>
    </row>
    <row r="82" spans="2:8" ht="15.75">
      <c r="B82" s="255" t="s">
        <v>1700</v>
      </c>
      <c r="C82" s="255"/>
      <c r="D82" s="664"/>
      <c r="E82" s="664"/>
      <c r="F82" s="664"/>
      <c r="G82" s="664"/>
      <c r="H82" s="666"/>
    </row>
    <row r="83" spans="2:8" ht="15">
      <c r="B83" s="254"/>
      <c r="C83" s="254"/>
      <c r="D83" s="671" t="s">
        <v>1503</v>
      </c>
      <c r="E83" s="673" t="s">
        <v>1649</v>
      </c>
      <c r="F83" s="673" t="s">
        <v>1650</v>
      </c>
      <c r="G83" s="671" t="s">
        <v>1056</v>
      </c>
      <c r="H83" s="671" t="s">
        <v>1057</v>
      </c>
    </row>
    <row r="84" spans="2:8" ht="15">
      <c r="B84" s="254"/>
      <c r="C84" s="254"/>
      <c r="D84" s="674"/>
      <c r="E84" s="662"/>
      <c r="F84" s="663"/>
      <c r="G84" s="674"/>
      <c r="H84" s="665"/>
    </row>
    <row r="85" spans="2:8" ht="15">
      <c r="B85" s="240" t="s">
        <v>1701</v>
      </c>
      <c r="C85" s="268">
        <v>52</v>
      </c>
      <c r="D85" s="688" t="s">
        <v>1398</v>
      </c>
      <c r="E85" s="688"/>
      <c r="F85" s="688"/>
      <c r="G85" s="688"/>
      <c r="H85" s="688"/>
    </row>
    <row r="86" spans="2:8" ht="15">
      <c r="B86" s="240" t="s">
        <v>1702</v>
      </c>
      <c r="C86" s="268">
        <v>53</v>
      </c>
      <c r="D86" s="688" t="s">
        <v>1089</v>
      </c>
      <c r="E86" s="688"/>
      <c r="F86" s="688"/>
      <c r="G86" s="688"/>
      <c r="H86" s="688"/>
    </row>
    <row r="87" spans="2:8" ht="15">
      <c r="B87" s="240" t="s">
        <v>1703</v>
      </c>
      <c r="C87" s="268">
        <v>54</v>
      </c>
      <c r="D87" s="688" t="s">
        <v>1090</v>
      </c>
      <c r="E87" s="688"/>
      <c r="F87" s="688"/>
      <c r="G87" s="688"/>
      <c r="H87" s="688"/>
    </row>
    <row r="88" spans="2:8" ht="36">
      <c r="B88" s="240" t="s">
        <v>1704</v>
      </c>
      <c r="C88" s="268">
        <v>55</v>
      </c>
      <c r="D88" s="688" t="s">
        <v>2216</v>
      </c>
      <c r="E88" s="688"/>
      <c r="F88" s="688"/>
      <c r="G88" s="688"/>
      <c r="H88" s="688"/>
    </row>
    <row r="89" spans="2:8" ht="25.5">
      <c r="B89" s="240" t="s">
        <v>1705</v>
      </c>
      <c r="C89" s="268">
        <v>56</v>
      </c>
      <c r="D89" s="688" t="s">
        <v>1091</v>
      </c>
      <c r="E89" s="688" t="s">
        <v>1092</v>
      </c>
      <c r="F89" s="688" t="s">
        <v>1093</v>
      </c>
      <c r="G89" s="688" t="s">
        <v>1094</v>
      </c>
      <c r="H89" s="688" t="s">
        <v>1095</v>
      </c>
    </row>
    <row r="90" spans="2:8" ht="25.5">
      <c r="B90" s="240" t="s">
        <v>1706</v>
      </c>
      <c r="C90" s="268">
        <v>57</v>
      </c>
      <c r="D90" s="688" t="s">
        <v>1096</v>
      </c>
      <c r="E90" s="688" t="s">
        <v>1097</v>
      </c>
      <c r="F90" s="688" t="s">
        <v>1098</v>
      </c>
      <c r="G90" s="688" t="s">
        <v>1099</v>
      </c>
      <c r="H90" s="688" t="s">
        <v>1100</v>
      </c>
    </row>
    <row r="91" spans="2:8" ht="15">
      <c r="B91" s="254"/>
      <c r="C91" s="254"/>
      <c r="D91" s="692"/>
      <c r="E91" s="693"/>
      <c r="F91" s="693"/>
      <c r="G91" s="693"/>
      <c r="H91" s="694"/>
    </row>
    <row r="92" spans="2:8" ht="15">
      <c r="B92" s="254"/>
      <c r="C92" s="254"/>
      <c r="D92" s="695"/>
      <c r="E92" s="696"/>
      <c r="F92" s="697"/>
      <c r="G92" s="695"/>
      <c r="H92" s="698"/>
    </row>
    <row r="93" spans="2:8" ht="36">
      <c r="B93" s="518" t="s">
        <v>1707</v>
      </c>
      <c r="C93" s="268">
        <v>58</v>
      </c>
      <c r="D93" s="688" t="s">
        <v>2217</v>
      </c>
      <c r="E93" s="688" t="s">
        <v>2218</v>
      </c>
      <c r="F93" s="688" t="s">
        <v>2219</v>
      </c>
      <c r="G93" s="688" t="s">
        <v>2220</v>
      </c>
      <c r="H93" s="688" t="s">
        <v>2220</v>
      </c>
    </row>
    <row r="94" spans="2:8" ht="36">
      <c r="B94" s="518" t="s">
        <v>1708</v>
      </c>
      <c r="C94" s="268">
        <v>59</v>
      </c>
      <c r="D94" s="688" t="s">
        <v>2221</v>
      </c>
      <c r="E94" s="688" t="s">
        <v>1101</v>
      </c>
      <c r="F94" s="688" t="s">
        <v>1102</v>
      </c>
      <c r="G94" s="688" t="s">
        <v>2222</v>
      </c>
      <c r="H94" s="699"/>
    </row>
    <row r="95" spans="2:8" ht="15">
      <c r="B95" s="256"/>
      <c r="C95" s="256"/>
      <c r="D95" s="700"/>
      <c r="E95" s="701"/>
      <c r="F95" s="702"/>
      <c r="G95" s="700"/>
      <c r="H95" s="698"/>
    </row>
    <row r="96" spans="2:8" ht="60">
      <c r="B96" s="523" t="s">
        <v>1709</v>
      </c>
      <c r="C96" s="270">
        <v>60</v>
      </c>
      <c r="D96" s="688" t="s">
        <v>2223</v>
      </c>
      <c r="E96" s="688" t="s">
        <v>2224</v>
      </c>
      <c r="F96" s="688" t="s">
        <v>2225</v>
      </c>
      <c r="G96" s="688" t="s">
        <v>2226</v>
      </c>
      <c r="H96" s="688" t="s">
        <v>2227</v>
      </c>
    </row>
    <row r="97" spans="2:8" ht="36">
      <c r="B97" s="518" t="s">
        <v>1710</v>
      </c>
      <c r="C97" s="268">
        <v>61</v>
      </c>
      <c r="D97" s="688" t="s">
        <v>2228</v>
      </c>
      <c r="E97" s="688" t="s">
        <v>2229</v>
      </c>
      <c r="F97" s="688" t="s">
        <v>2230</v>
      </c>
      <c r="G97" s="688" t="s">
        <v>2231</v>
      </c>
      <c r="H97" s="699"/>
    </row>
    <row r="98" spans="2:8" ht="15">
      <c r="B98" s="257"/>
      <c r="C98" s="257"/>
      <c r="D98" s="670"/>
      <c r="E98" s="668"/>
      <c r="F98" s="668"/>
      <c r="G98" s="668"/>
      <c r="H98" s="660"/>
    </row>
    <row r="99" spans="2:8" ht="15">
      <c r="B99" s="257"/>
      <c r="C99" s="257"/>
      <c r="D99" s="670"/>
      <c r="E99" s="660"/>
      <c r="F99" s="660"/>
      <c r="G99" s="660"/>
      <c r="H99" s="660"/>
    </row>
    <row r="100" spans="2:8" ht="15">
      <c r="B100" s="257"/>
      <c r="C100" s="257"/>
      <c r="D100" s="670"/>
      <c r="E100" s="660"/>
      <c r="F100" s="660"/>
      <c r="G100" s="660"/>
      <c r="H100" s="660"/>
    </row>
    <row r="101" spans="2:8" ht="15">
      <c r="B101" s="257"/>
      <c r="C101" s="257"/>
      <c r="D101" s="670"/>
      <c r="E101" s="660"/>
      <c r="F101" s="660"/>
      <c r="G101" s="660"/>
      <c r="H101" s="660"/>
    </row>
    <row r="102" spans="2:8" ht="15">
      <c r="B102" s="518" t="s">
        <v>1711</v>
      </c>
      <c r="C102" s="268">
        <v>62</v>
      </c>
      <c r="D102" s="688" t="s">
        <v>1103</v>
      </c>
      <c r="E102" s="660"/>
      <c r="F102" s="660"/>
      <c r="G102" s="660"/>
      <c r="H102" s="660"/>
    </row>
    <row r="103" spans="2:8" ht="15">
      <c r="B103" s="518" t="s">
        <v>1712</v>
      </c>
      <c r="C103" s="268">
        <v>63</v>
      </c>
      <c r="D103" s="688" t="s">
        <v>1104</v>
      </c>
      <c r="E103" s="660"/>
      <c r="F103" s="660"/>
      <c r="G103" s="660"/>
      <c r="H103" s="660"/>
    </row>
    <row r="104" spans="2:8" ht="25.5">
      <c r="B104" s="518" t="s">
        <v>1713</v>
      </c>
      <c r="C104" s="268">
        <v>64</v>
      </c>
      <c r="D104" s="689" t="s">
        <v>1105</v>
      </c>
      <c r="E104" s="677"/>
      <c r="F104" s="660"/>
      <c r="G104" s="660"/>
      <c r="H104" s="660"/>
    </row>
    <row r="105" spans="2:8" ht="72">
      <c r="B105" s="518" t="s">
        <v>1714</v>
      </c>
      <c r="C105" s="268">
        <v>65</v>
      </c>
      <c r="D105" s="690" t="s">
        <v>2232</v>
      </c>
      <c r="E105" s="677"/>
      <c r="F105" s="678"/>
      <c r="G105" s="678"/>
      <c r="H105" s="666"/>
    </row>
    <row r="106" spans="2:8" ht="15">
      <c r="B106" s="518" t="s">
        <v>1715</v>
      </c>
      <c r="C106" s="268">
        <v>66</v>
      </c>
      <c r="D106" s="690" t="s">
        <v>1106</v>
      </c>
      <c r="E106" s="677"/>
      <c r="F106" s="678"/>
      <c r="G106" s="678"/>
      <c r="H106" s="666"/>
    </row>
    <row r="107" spans="2:8" ht="25.5">
      <c r="B107" s="518" t="s">
        <v>1716</v>
      </c>
      <c r="C107" s="268">
        <v>67</v>
      </c>
      <c r="D107" s="691" t="s">
        <v>2233</v>
      </c>
      <c r="E107" s="677"/>
      <c r="F107" s="678"/>
      <c r="G107" s="678"/>
      <c r="H107" s="666"/>
    </row>
    <row r="108" spans="2:8" ht="15">
      <c r="B108" s="257"/>
      <c r="C108" s="257"/>
      <c r="D108" s="668"/>
      <c r="E108" s="677"/>
      <c r="F108" s="678"/>
      <c r="G108" s="678"/>
      <c r="H108" s="666"/>
    </row>
    <row r="109" spans="2:8" ht="15.75">
      <c r="B109" s="255" t="s">
        <v>1717</v>
      </c>
      <c r="C109" s="255"/>
      <c r="D109" s="660"/>
      <c r="E109" s="680"/>
      <c r="F109" s="678"/>
      <c r="G109" s="678"/>
      <c r="H109" s="666"/>
    </row>
    <row r="110" spans="2:8" ht="15">
      <c r="B110" s="257"/>
      <c r="C110" s="257"/>
      <c r="D110" s="660"/>
      <c r="E110" s="680"/>
      <c r="F110" s="678"/>
      <c r="G110" s="678"/>
      <c r="H110" s="666"/>
    </row>
    <row r="111" spans="2:8" ht="15">
      <c r="B111" s="253" t="s">
        <v>1718</v>
      </c>
      <c r="C111" s="253"/>
      <c r="D111" s="675"/>
      <c r="E111" s="681"/>
      <c r="F111" s="664"/>
      <c r="G111" s="665"/>
      <c r="H111" s="666"/>
    </row>
    <row r="112" spans="2:8" ht="15">
      <c r="B112" s="271" t="s">
        <v>1719</v>
      </c>
      <c r="C112" s="271">
        <v>68</v>
      </c>
      <c r="D112" s="682" t="s">
        <v>1343</v>
      </c>
      <c r="E112" s="683"/>
      <c r="F112" s="664"/>
      <c r="G112" s="665"/>
      <c r="H112" s="666"/>
    </row>
    <row r="113" spans="2:8" ht="15">
      <c r="B113" s="252" t="s">
        <v>1720</v>
      </c>
      <c r="C113" s="271">
        <v>69</v>
      </c>
      <c r="D113" s="682" t="s">
        <v>1349</v>
      </c>
      <c r="E113" s="684"/>
      <c r="F113" s="664"/>
      <c r="G113" s="665"/>
      <c r="H113" s="666"/>
    </row>
    <row r="114" spans="2:8" ht="15">
      <c r="B114" s="252" t="s">
        <v>1721</v>
      </c>
      <c r="C114" s="271">
        <v>70</v>
      </c>
      <c r="D114" s="659" t="s">
        <v>1351</v>
      </c>
      <c r="E114" s="681"/>
      <c r="F114" s="664"/>
      <c r="G114" s="665"/>
      <c r="H114" s="666"/>
    </row>
    <row r="115" spans="2:8" ht="15">
      <c r="B115" s="252" t="s">
        <v>1722</v>
      </c>
      <c r="C115" s="271">
        <v>71</v>
      </c>
      <c r="D115" s="682" t="s">
        <v>1366</v>
      </c>
      <c r="E115" s="683"/>
      <c r="F115" s="664"/>
      <c r="G115" s="665"/>
      <c r="H115" s="666"/>
    </row>
    <row r="116" spans="2:8" ht="15">
      <c r="B116" s="252" t="s">
        <v>1723</v>
      </c>
      <c r="C116" s="271">
        <v>72</v>
      </c>
      <c r="D116" s="659" t="s">
        <v>1107</v>
      </c>
      <c r="E116" s="681"/>
      <c r="F116" s="664"/>
      <c r="G116" s="665"/>
      <c r="H116" s="666"/>
    </row>
    <row r="117" spans="2:8" ht="15">
      <c r="B117" s="252" t="s">
        <v>1724</v>
      </c>
      <c r="C117" s="271">
        <v>73</v>
      </c>
      <c r="D117" s="659" t="s">
        <v>1370</v>
      </c>
      <c r="E117" s="681"/>
      <c r="F117" s="664"/>
      <c r="G117" s="664"/>
      <c r="H117" s="666"/>
    </row>
    <row r="118" spans="2:8" ht="36">
      <c r="B118" s="253" t="s">
        <v>1661</v>
      </c>
      <c r="C118" s="271">
        <v>74</v>
      </c>
      <c r="D118" s="657" t="s">
        <v>2234</v>
      </c>
      <c r="E118" s="681"/>
      <c r="F118" s="664"/>
      <c r="G118" s="664"/>
      <c r="H118" s="666"/>
    </row>
    <row r="119" spans="2:8" ht="48">
      <c r="B119" s="259" t="s">
        <v>1662</v>
      </c>
      <c r="C119" s="271">
        <v>75</v>
      </c>
      <c r="D119" s="687" t="s">
        <v>2235</v>
      </c>
      <c r="E119" s="683"/>
      <c r="F119" s="664"/>
      <c r="G119" s="665"/>
      <c r="H119" s="666"/>
    </row>
    <row r="120" spans="2:8" ht="15">
      <c r="B120" s="260"/>
      <c r="C120" s="260"/>
      <c r="D120" s="684"/>
      <c r="E120" s="684"/>
      <c r="F120" s="684"/>
      <c r="G120" s="684"/>
      <c r="H120" s="666"/>
    </row>
    <row r="121" spans="2:8" ht="15">
      <c r="B121" s="261"/>
      <c r="C121" s="261"/>
      <c r="D121" s="684"/>
      <c r="E121" s="685"/>
      <c r="F121" s="684"/>
      <c r="G121" s="684"/>
      <c r="H121" s="666"/>
    </row>
    <row r="122" spans="2:8" ht="15">
      <c r="B122" s="244" t="s">
        <v>1725</v>
      </c>
      <c r="C122" s="244">
        <v>76</v>
      </c>
      <c r="D122" s="657" t="s">
        <v>2236</v>
      </c>
      <c r="E122" s="686" t="s">
        <v>1372</v>
      </c>
      <c r="F122" s="684"/>
      <c r="G122" s="684"/>
      <c r="H122" s="666"/>
    </row>
    <row r="123" spans="2:8" ht="15">
      <c r="B123" s="244" t="s">
        <v>1726</v>
      </c>
      <c r="C123" s="244">
        <v>77</v>
      </c>
      <c r="D123" s="659" t="s">
        <v>1120</v>
      </c>
      <c r="E123" s="686" t="s">
        <v>1373</v>
      </c>
      <c r="F123" s="684"/>
      <c r="G123" s="684"/>
      <c r="H123" s="666"/>
    </row>
    <row r="124" spans="2:8" ht="24">
      <c r="B124" s="262" t="s">
        <v>1727</v>
      </c>
      <c r="C124" s="244">
        <v>78</v>
      </c>
      <c r="D124" s="657" t="s">
        <v>2237</v>
      </c>
      <c r="E124" s="686" t="s">
        <v>1374</v>
      </c>
      <c r="F124" s="684"/>
      <c r="G124" s="684"/>
      <c r="H124" s="666"/>
    </row>
    <row r="125" s="226" customFormat="1" ht="15"/>
    <row r="126" s="226" customFormat="1" ht="15"/>
    <row r="127" s="226" customFormat="1" ht="15"/>
    <row r="128" s="226" customFormat="1" ht="15"/>
    <row r="129" s="226" customFormat="1" ht="15"/>
    <row r="130" s="226" customFormat="1" ht="15"/>
    <row r="131" s="226" customFormat="1" ht="15"/>
    <row r="132" s="226" customFormat="1" ht="15"/>
    <row r="133" s="226" customFormat="1" ht="15"/>
    <row r="134" s="226" customFormat="1" ht="15"/>
  </sheetData>
  <sheetProtection password="DAB2" sheet="1"/>
  <printOptions/>
  <pageMargins left="0.7086614173228347" right="0.7086614173228347" top="0.7480314960629921" bottom="0.7480314960629921" header="0.31496062992125984" footer="0.31496062992125984"/>
  <pageSetup fitToHeight="0" fitToWidth="1" horizontalDpi="600" verticalDpi="600" orientation="portrait" paperSize="8" scale="48" r:id="rId1"/>
  <headerFooter differentFirst="1">
    <firstFooter>&amp;C&amp;[203/&amp;[268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F42"/>
  <sheetViews>
    <sheetView zoomScale="70" zoomScaleNormal="70" zoomScalePageLayoutView="0" workbookViewId="0" topLeftCell="A1">
      <selection activeCell="C13" sqref="C13"/>
    </sheetView>
  </sheetViews>
  <sheetFormatPr defaultColWidth="9.140625" defaultRowHeight="15"/>
  <cols>
    <col min="1" max="1" width="9.140625" style="4" customWidth="1"/>
    <col min="2" max="2" width="33.57421875" style="4" customWidth="1"/>
    <col min="3" max="3" width="92.28125" style="4" customWidth="1"/>
    <col min="4" max="4" width="33.421875" style="4" customWidth="1"/>
    <col min="5" max="16384" width="9.140625" style="4" customWidth="1"/>
  </cols>
  <sheetData>
    <row r="1" spans="1:6" ht="15">
      <c r="A1" s="209"/>
      <c r="C1" s="192"/>
      <c r="D1" s="192"/>
      <c r="F1" s="192"/>
    </row>
    <row r="2" spans="1:2" s="212" customFormat="1" ht="15">
      <c r="A2" s="216" t="s">
        <v>18</v>
      </c>
      <c r="B2" s="209"/>
    </row>
    <row r="3" spans="1:2" ht="15">
      <c r="A3" s="10" t="s">
        <v>3370</v>
      </c>
      <c r="B3" s="191"/>
    </row>
    <row r="4" spans="1:3" ht="14.25">
      <c r="A4" s="27"/>
      <c r="B4" s="206"/>
      <c r="C4" s="27"/>
    </row>
    <row r="5" spans="1:3" ht="14.25">
      <c r="A5" s="25"/>
      <c r="B5" s="25" t="s">
        <v>3371</v>
      </c>
      <c r="C5" s="25" t="s">
        <v>1411</v>
      </c>
    </row>
    <row r="6" spans="1:3" ht="80.25" customHeight="1">
      <c r="A6" s="25"/>
      <c r="B6" s="992" t="s">
        <v>3677</v>
      </c>
      <c r="C6" s="512" t="s">
        <v>4178</v>
      </c>
    </row>
    <row r="7" spans="1:3" ht="90" customHeight="1">
      <c r="A7" s="25"/>
      <c r="B7" s="993"/>
      <c r="C7" s="413" t="s">
        <v>4179</v>
      </c>
    </row>
    <row r="8" spans="1:3" ht="14.25" customHeight="1">
      <c r="A8" s="991" t="s">
        <v>1400</v>
      </c>
      <c r="B8" s="991" t="s">
        <v>3368</v>
      </c>
      <c r="C8" s="994" t="s">
        <v>3369</v>
      </c>
    </row>
    <row r="9" spans="1:3" ht="63" customHeight="1">
      <c r="A9" s="991"/>
      <c r="B9" s="991"/>
      <c r="C9" s="994"/>
    </row>
    <row r="10" spans="1:3" ht="47.25" customHeight="1">
      <c r="A10" s="416" t="s">
        <v>1401</v>
      </c>
      <c r="B10" s="416" t="s">
        <v>3372</v>
      </c>
      <c r="C10" s="413" t="s">
        <v>2140</v>
      </c>
    </row>
    <row r="11" spans="1:3" ht="47.25" customHeight="1">
      <c r="A11" s="416" t="s">
        <v>1508</v>
      </c>
      <c r="B11" s="416" t="s">
        <v>3373</v>
      </c>
      <c r="C11" s="484" t="s">
        <v>3374</v>
      </c>
    </row>
    <row r="12" spans="1:3" ht="47.25" customHeight="1">
      <c r="A12" s="416" t="s">
        <v>1559</v>
      </c>
      <c r="B12" s="416" t="s">
        <v>3375</v>
      </c>
      <c r="C12" s="484" t="s">
        <v>3376</v>
      </c>
    </row>
    <row r="13" spans="1:3" ht="105" customHeight="1">
      <c r="A13" s="416" t="s">
        <v>1415</v>
      </c>
      <c r="B13" s="416" t="s">
        <v>1661</v>
      </c>
      <c r="C13" s="413" t="s">
        <v>4180</v>
      </c>
    </row>
    <row r="14" spans="1:3" ht="63" customHeight="1">
      <c r="A14" s="416" t="s">
        <v>3377</v>
      </c>
      <c r="B14" s="416" t="s">
        <v>1667</v>
      </c>
      <c r="C14" s="413" t="s">
        <v>3378</v>
      </c>
    </row>
    <row r="15" spans="1:4" ht="223.5" customHeight="1">
      <c r="A15" s="988" t="s">
        <v>1109</v>
      </c>
      <c r="B15" s="988" t="s">
        <v>3379</v>
      </c>
      <c r="C15" s="414" t="s">
        <v>4401</v>
      </c>
      <c r="D15" s="505"/>
    </row>
    <row r="16" spans="1:3" ht="39.75" customHeight="1">
      <c r="A16" s="990"/>
      <c r="B16" s="990"/>
      <c r="C16" s="489"/>
    </row>
    <row r="17" spans="1:3" ht="17.25" customHeight="1">
      <c r="A17" s="88"/>
      <c r="B17" s="456" t="s">
        <v>1680</v>
      </c>
      <c r="C17" s="487"/>
    </row>
    <row r="18" spans="1:3" ht="47.25" customHeight="1">
      <c r="A18" s="416" t="s">
        <v>3380</v>
      </c>
      <c r="B18" s="416" t="s">
        <v>1690</v>
      </c>
      <c r="C18" s="413" t="s">
        <v>3381</v>
      </c>
    </row>
    <row r="19" spans="1:3" ht="17.25" customHeight="1">
      <c r="A19" s="88"/>
      <c r="B19" s="140" t="s">
        <v>3391</v>
      </c>
      <c r="C19" s="411"/>
    </row>
    <row r="20" spans="1:3" ht="69.75" customHeight="1">
      <c r="A20" s="416" t="s">
        <v>3382</v>
      </c>
      <c r="B20" s="416" t="s">
        <v>1694</v>
      </c>
      <c r="C20" s="413" t="s">
        <v>3385</v>
      </c>
    </row>
    <row r="21" spans="1:3" ht="47.25" customHeight="1">
      <c r="A21" s="416" t="s">
        <v>3383</v>
      </c>
      <c r="B21" s="416" t="s">
        <v>1695</v>
      </c>
      <c r="C21" s="413" t="s">
        <v>3384</v>
      </c>
    </row>
    <row r="22" spans="1:3" ht="50.25" customHeight="1">
      <c r="A22" s="988" t="s">
        <v>3386</v>
      </c>
      <c r="B22" s="988" t="s">
        <v>3387</v>
      </c>
      <c r="C22" s="413" t="s">
        <v>3389</v>
      </c>
    </row>
    <row r="23" spans="1:3" ht="22.5" customHeight="1">
      <c r="A23" s="989"/>
      <c r="B23" s="989"/>
      <c r="C23" s="413" t="s">
        <v>2212</v>
      </c>
    </row>
    <row r="24" spans="1:3" ht="22.5" customHeight="1">
      <c r="A24" s="989"/>
      <c r="B24" s="989"/>
      <c r="C24" s="413" t="s">
        <v>4406</v>
      </c>
    </row>
    <row r="25" spans="1:3" ht="22.5" customHeight="1">
      <c r="A25" s="989"/>
      <c r="B25" s="989"/>
      <c r="C25" s="413"/>
    </row>
    <row r="26" spans="1:3" ht="27" customHeight="1">
      <c r="A26" s="990"/>
      <c r="B26" s="990"/>
      <c r="C26" s="413"/>
    </row>
    <row r="27" spans="1:3" ht="45.75" customHeight="1">
      <c r="A27" s="988" t="s">
        <v>3388</v>
      </c>
      <c r="B27" s="988" t="s">
        <v>3387</v>
      </c>
      <c r="C27" s="413" t="s">
        <v>3390</v>
      </c>
    </row>
    <row r="28" spans="1:3" ht="24" customHeight="1">
      <c r="A28" s="989"/>
      <c r="B28" s="989"/>
      <c r="C28" s="413" t="s">
        <v>2214</v>
      </c>
    </row>
    <row r="29" spans="1:3" ht="21.75" customHeight="1">
      <c r="A29" s="989"/>
      <c r="B29" s="989"/>
      <c r="C29" s="413" t="s">
        <v>2215</v>
      </c>
    </row>
    <row r="30" spans="1:3" ht="22.5" customHeight="1">
      <c r="A30" s="990"/>
      <c r="B30" s="990"/>
      <c r="C30" s="413"/>
    </row>
    <row r="31" spans="1:3" ht="14.25">
      <c r="A31" s="88"/>
      <c r="B31" s="142" t="s">
        <v>1718</v>
      </c>
      <c r="C31" s="487"/>
    </row>
    <row r="32" spans="1:3" ht="97.5" customHeight="1">
      <c r="A32" s="506" t="s">
        <v>1343</v>
      </c>
      <c r="B32" s="507" t="s">
        <v>1719</v>
      </c>
      <c r="C32" s="413" t="s">
        <v>4181</v>
      </c>
    </row>
    <row r="33" spans="1:3" ht="75" customHeight="1">
      <c r="A33" s="506" t="s">
        <v>1349</v>
      </c>
      <c r="B33" s="507" t="s">
        <v>1720</v>
      </c>
      <c r="C33" s="413" t="s">
        <v>4181</v>
      </c>
    </row>
    <row r="34" spans="1:3" ht="69.75" customHeight="1">
      <c r="A34" s="508" t="s">
        <v>1351</v>
      </c>
      <c r="B34" s="507" t="s">
        <v>1721</v>
      </c>
      <c r="C34" s="413" t="s">
        <v>4181</v>
      </c>
    </row>
    <row r="35" spans="1:3" ht="28.5">
      <c r="A35" s="506" t="s">
        <v>1366</v>
      </c>
      <c r="B35" s="507" t="s">
        <v>1722</v>
      </c>
      <c r="C35" s="413" t="s">
        <v>4181</v>
      </c>
    </row>
    <row r="36" spans="1:3" ht="85.5">
      <c r="A36" s="508" t="s">
        <v>1107</v>
      </c>
      <c r="B36" s="507" t="s">
        <v>1723</v>
      </c>
      <c r="C36" s="413" t="s">
        <v>4407</v>
      </c>
    </row>
    <row r="37" spans="1:3" ht="28.5">
      <c r="A37" s="508" t="s">
        <v>1370</v>
      </c>
      <c r="B37" s="507" t="s">
        <v>1724</v>
      </c>
      <c r="C37" s="413" t="s">
        <v>4181</v>
      </c>
    </row>
    <row r="38" spans="1:3" ht="28.5">
      <c r="A38" s="509" t="s">
        <v>4182</v>
      </c>
      <c r="B38" s="510" t="s">
        <v>1661</v>
      </c>
      <c r="C38" s="511" t="s">
        <v>2234</v>
      </c>
    </row>
    <row r="39" spans="1:3" ht="28.5">
      <c r="A39" s="88"/>
      <c r="B39" s="142" t="s">
        <v>4183</v>
      </c>
      <c r="C39" s="487"/>
    </row>
    <row r="40" spans="1:3" ht="71.25">
      <c r="A40" s="416" t="s">
        <v>1428</v>
      </c>
      <c r="B40" s="416" t="s">
        <v>4409</v>
      </c>
      <c r="C40" s="413" t="s">
        <v>4186</v>
      </c>
    </row>
    <row r="41" spans="1:3" ht="71.25">
      <c r="A41" s="416" t="s">
        <v>1433</v>
      </c>
      <c r="B41" s="416" t="s">
        <v>4408</v>
      </c>
      <c r="C41" s="413" t="s">
        <v>4185</v>
      </c>
    </row>
    <row r="42" spans="1:3" ht="42.75">
      <c r="A42" s="416" t="s">
        <v>1434</v>
      </c>
      <c r="B42" s="416" t="s">
        <v>4410</v>
      </c>
      <c r="C42" s="413" t="s">
        <v>4184</v>
      </c>
    </row>
  </sheetData>
  <sheetProtection/>
  <mergeCells count="10">
    <mergeCell ref="A27:A30"/>
    <mergeCell ref="B27:B30"/>
    <mergeCell ref="A8:A9"/>
    <mergeCell ref="B8:B9"/>
    <mergeCell ref="B6:B7"/>
    <mergeCell ref="C8:C9"/>
    <mergeCell ref="A15:A16"/>
    <mergeCell ref="B15:B16"/>
    <mergeCell ref="A22:A26"/>
    <mergeCell ref="B22:B26"/>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4" r:id="rId1"/>
  <headerFooter differentFirst="1">
    <firstFooter>&amp;C&amp;[91/&amp;[268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
      <selection activeCell="D13" sqref="D13"/>
    </sheetView>
  </sheetViews>
  <sheetFormatPr defaultColWidth="9.140625" defaultRowHeight="15"/>
  <cols>
    <col min="1" max="1" width="9.140625" style="293" customWidth="1"/>
    <col min="2" max="2" width="59.57421875" style="293" customWidth="1"/>
    <col min="3" max="3" width="5.8515625" style="566" customWidth="1"/>
    <col min="4" max="4" width="24.140625" style="293" customWidth="1"/>
    <col min="5" max="5" width="27.00390625" style="293" customWidth="1"/>
    <col min="6" max="6" width="13.57421875" style="293" customWidth="1"/>
    <col min="7" max="7" width="24.57421875" style="293" customWidth="1"/>
    <col min="8" max="16384" width="9.140625" style="293" customWidth="1"/>
  </cols>
  <sheetData>
    <row r="1" spans="1:6" ht="15">
      <c r="A1" s="359" t="s">
        <v>2037</v>
      </c>
      <c r="B1" s="360"/>
      <c r="C1" s="575"/>
      <c r="D1" s="361"/>
      <c r="E1" s="707"/>
      <c r="F1" s="228" t="s">
        <v>1646</v>
      </c>
    </row>
    <row r="2" spans="1:6" ht="15.75">
      <c r="A2" s="362" t="s">
        <v>2038</v>
      </c>
      <c r="B2" s="361"/>
      <c r="C2" s="555"/>
      <c r="D2" s="361"/>
      <c r="E2" s="708"/>
      <c r="F2" s="226" t="s">
        <v>1647</v>
      </c>
    </row>
    <row r="3" spans="1:6" ht="15">
      <c r="A3" s="93"/>
      <c r="B3" s="34"/>
      <c r="C3" s="561"/>
      <c r="D3" s="363"/>
      <c r="E3" s="884"/>
      <c r="F3" s="885" t="s">
        <v>4372</v>
      </c>
    </row>
    <row r="4" spans="1:7" ht="14.25">
      <c r="A4" s="94" t="s">
        <v>1130</v>
      </c>
      <c r="B4" s="94"/>
      <c r="C4" s="562"/>
      <c r="D4" s="276" t="s">
        <v>1126</v>
      </c>
      <c r="E4" s="363"/>
      <c r="F4" s="363"/>
      <c r="G4" s="363"/>
    </row>
    <row r="5" spans="1:7" ht="14.25">
      <c r="A5" s="94" t="s">
        <v>1129</v>
      </c>
      <c r="B5" s="94"/>
      <c r="C5" s="562"/>
      <c r="D5" s="276" t="s">
        <v>1428</v>
      </c>
      <c r="E5" s="363"/>
      <c r="F5" s="363"/>
      <c r="G5" s="363"/>
    </row>
    <row r="6" spans="1:7" ht="14.25">
      <c r="A6" s="94" t="s">
        <v>1413</v>
      </c>
      <c r="B6" s="80"/>
      <c r="C6" s="562"/>
      <c r="D6" s="276" t="s">
        <v>1438</v>
      </c>
      <c r="E6" s="363"/>
      <c r="F6" s="363"/>
      <c r="G6" s="363"/>
    </row>
    <row r="7" spans="1:7" ht="14.25">
      <c r="A7" s="272" t="s">
        <v>1128</v>
      </c>
      <c r="B7" s="275"/>
      <c r="C7" s="563"/>
      <c r="D7" s="276" t="s">
        <v>1127</v>
      </c>
      <c r="E7" s="54"/>
      <c r="F7" s="95"/>
      <c r="G7" s="67"/>
    </row>
    <row r="8" spans="1:7" ht="14.25">
      <c r="A8" s="96"/>
      <c r="B8" s="89"/>
      <c r="C8" s="564"/>
      <c r="D8" s="89"/>
      <c r="E8" s="89"/>
      <c r="F8" s="89"/>
      <c r="G8" s="19"/>
    </row>
    <row r="9" spans="1:7" ht="14.25">
      <c r="A9" s="97"/>
      <c r="B9" s="89"/>
      <c r="C9" s="564"/>
      <c r="D9" s="98"/>
      <c r="E9" s="54"/>
      <c r="F9" s="95"/>
      <c r="G9" s="79"/>
    </row>
    <row r="10" spans="1:7" ht="28.5">
      <c r="A10" s="85"/>
      <c r="B10" s="90" t="s">
        <v>2038</v>
      </c>
      <c r="C10" s="576"/>
      <c r="D10" s="98"/>
      <c r="E10" s="54"/>
      <c r="F10" s="95"/>
      <c r="G10" s="79"/>
    </row>
    <row r="11" spans="1:7" ht="38.25">
      <c r="A11" s="78"/>
      <c r="B11" s="34"/>
      <c r="C11" s="561"/>
      <c r="D11" s="709" t="s">
        <v>3612</v>
      </c>
      <c r="E11" s="709" t="s">
        <v>3613</v>
      </c>
      <c r="F11" s="710"/>
      <c r="G11" s="745" t="s">
        <v>2039</v>
      </c>
    </row>
    <row r="12" spans="1:7" ht="14.25">
      <c r="A12" s="78"/>
      <c r="B12" s="75"/>
      <c r="C12" s="577"/>
      <c r="D12" s="711"/>
      <c r="E12" s="712"/>
      <c r="F12" s="710"/>
      <c r="G12" s="743"/>
    </row>
    <row r="13" spans="1:7" ht="14.25">
      <c r="A13" s="100"/>
      <c r="B13" s="422" t="s">
        <v>2040</v>
      </c>
      <c r="C13" s="556">
        <v>1</v>
      </c>
      <c r="D13" s="713" t="s">
        <v>1400</v>
      </c>
      <c r="E13" s="713" t="s">
        <v>1504</v>
      </c>
      <c r="F13" s="710"/>
      <c r="G13" s="746" t="s">
        <v>1126</v>
      </c>
    </row>
    <row r="14" spans="1:7" ht="14.25">
      <c r="A14" s="100"/>
      <c r="B14" s="422" t="s">
        <v>3614</v>
      </c>
      <c r="C14" s="556">
        <v>2</v>
      </c>
      <c r="D14" s="713" t="s">
        <v>1401</v>
      </c>
      <c r="E14" s="713" t="s">
        <v>1508</v>
      </c>
      <c r="F14" s="710"/>
      <c r="G14" s="746" t="s">
        <v>1125</v>
      </c>
    </row>
    <row r="15" spans="1:7" ht="14.25">
      <c r="A15" s="100"/>
      <c r="B15" s="422" t="s">
        <v>2041</v>
      </c>
      <c r="C15" s="556">
        <v>3</v>
      </c>
      <c r="D15" s="713" t="s">
        <v>1402</v>
      </c>
      <c r="E15" s="713" t="s">
        <v>1509</v>
      </c>
      <c r="F15" s="710"/>
      <c r="G15" s="746" t="s">
        <v>1124</v>
      </c>
    </row>
    <row r="16" spans="1:7" ht="14.25">
      <c r="A16" s="100"/>
      <c r="B16" s="422" t="s">
        <v>2042</v>
      </c>
      <c r="C16" s="556">
        <v>4</v>
      </c>
      <c r="D16" s="713" t="s">
        <v>1403</v>
      </c>
      <c r="E16" s="713" t="s">
        <v>1510</v>
      </c>
      <c r="F16" s="710"/>
      <c r="G16" s="746" t="s">
        <v>1123</v>
      </c>
    </row>
    <row r="17" spans="1:7" ht="14.25">
      <c r="A17" s="100"/>
      <c r="B17" s="422" t="s">
        <v>2043</v>
      </c>
      <c r="C17" s="556">
        <v>5</v>
      </c>
      <c r="D17" s="713" t="s">
        <v>1404</v>
      </c>
      <c r="E17" s="713" t="s">
        <v>1511</v>
      </c>
      <c r="F17" s="710"/>
      <c r="G17" s="746" t="s">
        <v>1122</v>
      </c>
    </row>
    <row r="18" spans="1:7" ht="14.25">
      <c r="A18" s="100"/>
      <c r="B18" s="422" t="s">
        <v>2044</v>
      </c>
      <c r="C18" s="556">
        <v>6</v>
      </c>
      <c r="D18" s="714" t="s">
        <v>1405</v>
      </c>
      <c r="E18" s="714" t="s">
        <v>1512</v>
      </c>
      <c r="F18" s="710"/>
      <c r="G18" s="747"/>
    </row>
    <row r="19" spans="1:7" ht="14.25">
      <c r="A19" s="100"/>
      <c r="B19" s="423"/>
      <c r="C19" s="557"/>
      <c r="D19" s="715"/>
      <c r="E19" s="715"/>
      <c r="F19" s="710"/>
      <c r="G19" s="748"/>
    </row>
    <row r="20" spans="1:7" ht="14.25">
      <c r="A20" s="100"/>
      <c r="B20" s="422" t="s">
        <v>2045</v>
      </c>
      <c r="C20" s="556">
        <v>7</v>
      </c>
      <c r="D20" s="713" t="s">
        <v>1406</v>
      </c>
      <c r="E20" s="713" t="s">
        <v>1513</v>
      </c>
      <c r="F20" s="710"/>
      <c r="G20" s="746" t="s">
        <v>1121</v>
      </c>
    </row>
    <row r="21" spans="1:7" ht="14.25">
      <c r="A21" s="100"/>
      <c r="B21" s="81"/>
      <c r="C21" s="565"/>
      <c r="D21" s="716"/>
      <c r="E21" s="717"/>
      <c r="F21" s="710"/>
      <c r="G21" s="748"/>
    </row>
    <row r="22" spans="1:7" ht="28.5">
      <c r="A22" s="100"/>
      <c r="B22" s="424" t="s">
        <v>2046</v>
      </c>
      <c r="C22" s="556">
        <v>8</v>
      </c>
      <c r="D22" s="718" t="s">
        <v>3615</v>
      </c>
      <c r="E22" s="718" t="s">
        <v>3616</v>
      </c>
      <c r="F22" s="710"/>
      <c r="G22" s="748"/>
    </row>
    <row r="23" spans="1:7" ht="14.25">
      <c r="A23" s="100"/>
      <c r="B23" s="81"/>
      <c r="C23" s="565"/>
      <c r="D23" s="719"/>
      <c r="E23" s="717"/>
      <c r="F23" s="710"/>
      <c r="G23" s="748"/>
    </row>
    <row r="24" spans="1:11" ht="14.25">
      <c r="A24" s="100"/>
      <c r="B24" s="422" t="s">
        <v>2047</v>
      </c>
      <c r="C24" s="556">
        <v>9</v>
      </c>
      <c r="D24" s="720" t="s">
        <v>1416</v>
      </c>
      <c r="E24" s="717"/>
      <c r="F24" s="710"/>
      <c r="G24" s="746" t="s">
        <v>1132</v>
      </c>
      <c r="H24" s="4"/>
      <c r="I24" s="4"/>
      <c r="J24" s="4"/>
      <c r="K24" s="4"/>
    </row>
    <row r="25" spans="1:7" ht="14.25">
      <c r="A25" s="100"/>
      <c r="B25" s="101"/>
      <c r="C25" s="565"/>
      <c r="D25" s="717"/>
      <c r="E25" s="717"/>
      <c r="F25" s="710"/>
      <c r="G25" s="721"/>
    </row>
    <row r="26" spans="1:7" ht="14.25">
      <c r="A26" s="100"/>
      <c r="D26" s="722"/>
      <c r="E26" s="722"/>
      <c r="F26" s="710"/>
      <c r="G26" s="721"/>
    </row>
    <row r="27" spans="1:7" ht="14.25">
      <c r="A27" s="100"/>
      <c r="B27" s="422" t="s">
        <v>3617</v>
      </c>
      <c r="C27" s="556">
        <v>10</v>
      </c>
      <c r="D27" s="713" t="s">
        <v>1414</v>
      </c>
      <c r="E27" s="717"/>
      <c r="F27" s="710"/>
      <c r="G27" s="723"/>
    </row>
    <row r="28" spans="1:7" ht="14.25">
      <c r="A28" s="100"/>
      <c r="B28" s="422" t="s">
        <v>3618</v>
      </c>
      <c r="C28" s="556">
        <v>11</v>
      </c>
      <c r="D28" s="713" t="s">
        <v>1415</v>
      </c>
      <c r="E28" s="717"/>
      <c r="F28" s="710"/>
      <c r="G28" s="723"/>
    </row>
    <row r="29" spans="1:7" ht="14.25">
      <c r="A29" s="100"/>
      <c r="B29" s="81"/>
      <c r="C29" s="565"/>
      <c r="D29" s="724"/>
      <c r="E29" s="717"/>
      <c r="F29" s="710"/>
      <c r="G29" s="725"/>
    </row>
    <row r="30" spans="1:7" ht="25.5">
      <c r="A30" s="100"/>
      <c r="B30" s="547" t="s">
        <v>2048</v>
      </c>
      <c r="C30" s="559">
        <v>12</v>
      </c>
      <c r="D30" s="744" t="s">
        <v>1120</v>
      </c>
      <c r="E30" s="715"/>
      <c r="F30" s="710"/>
      <c r="G30" s="726"/>
    </row>
    <row r="31" spans="1:7" ht="14.25">
      <c r="A31" s="100"/>
      <c r="B31" s="102"/>
      <c r="C31" s="560"/>
      <c r="D31" s="715"/>
      <c r="E31" s="715"/>
      <c r="F31" s="710"/>
      <c r="G31" s="727"/>
    </row>
    <row r="32" spans="1:7" ht="14.25">
      <c r="A32" s="100"/>
      <c r="B32" s="579"/>
      <c r="C32" s="580"/>
      <c r="D32" s="720"/>
      <c r="E32" s="715"/>
      <c r="F32" s="710"/>
      <c r="G32" s="727"/>
    </row>
    <row r="33" spans="1:7" ht="25.5">
      <c r="A33" s="100"/>
      <c r="B33" s="546" t="s">
        <v>2049</v>
      </c>
      <c r="C33" s="558">
        <v>13</v>
      </c>
      <c r="D33" s="742" t="s">
        <v>1453</v>
      </c>
      <c r="E33" s="717"/>
      <c r="F33" s="710"/>
      <c r="G33" s="722"/>
    </row>
    <row r="34" spans="1:7" ht="14.25">
      <c r="A34" s="100"/>
      <c r="B34" s="102"/>
      <c r="C34" s="560"/>
      <c r="D34" s="724"/>
      <c r="E34" s="717"/>
      <c r="F34" s="710"/>
      <c r="G34" s="722"/>
    </row>
    <row r="35" spans="1:7" ht="14.25">
      <c r="A35" s="364"/>
      <c r="B35" s="103" t="s">
        <v>3619</v>
      </c>
      <c r="C35" s="560">
        <v>14</v>
      </c>
      <c r="D35" s="728" t="s">
        <v>1119</v>
      </c>
      <c r="E35" s="717"/>
      <c r="F35" s="710"/>
      <c r="G35" s="722"/>
    </row>
    <row r="36" spans="1:7" ht="14.25">
      <c r="A36" s="105"/>
      <c r="B36" s="104"/>
      <c r="C36" s="567"/>
      <c r="D36" s="724"/>
      <c r="E36" s="717"/>
      <c r="F36" s="710"/>
      <c r="G36" s="722"/>
    </row>
    <row r="37" spans="1:7" ht="28.5">
      <c r="A37" s="100"/>
      <c r="B37" s="545" t="s">
        <v>2050</v>
      </c>
      <c r="C37" s="570"/>
      <c r="D37" s="743"/>
      <c r="E37" s="717"/>
      <c r="F37" s="710"/>
      <c r="G37" s="644"/>
    </row>
    <row r="38" spans="1:7" ht="25.5">
      <c r="A38" s="100"/>
      <c r="B38" s="546" t="s">
        <v>2051</v>
      </c>
      <c r="C38" s="558">
        <v>15</v>
      </c>
      <c r="D38" s="742" t="s">
        <v>1407</v>
      </c>
      <c r="E38" s="717"/>
      <c r="F38" s="710"/>
      <c r="G38" s="729"/>
    </row>
    <row r="39" spans="1:7" ht="14.25">
      <c r="A39" s="100"/>
      <c r="B39" s="547" t="s">
        <v>2052</v>
      </c>
      <c r="C39" s="559">
        <v>16</v>
      </c>
      <c r="D39" s="742" t="s">
        <v>1408</v>
      </c>
      <c r="E39" s="717"/>
      <c r="F39" s="710"/>
      <c r="G39" s="729"/>
    </row>
    <row r="40" spans="1:7" ht="14.25">
      <c r="A40" s="100"/>
      <c r="B40" s="103"/>
      <c r="C40" s="560"/>
      <c r="D40" s="724"/>
      <c r="E40" s="717"/>
      <c r="F40" s="710"/>
      <c r="G40" s="644"/>
    </row>
    <row r="41" spans="1:7" ht="25.5">
      <c r="A41" s="100"/>
      <c r="B41" s="425" t="s">
        <v>3620</v>
      </c>
      <c r="C41" s="560">
        <v>17</v>
      </c>
      <c r="D41" s="728" t="s">
        <v>1419</v>
      </c>
      <c r="E41" s="717"/>
      <c r="F41" s="710"/>
      <c r="G41" s="644"/>
    </row>
    <row r="42" spans="1:7" s="366" customFormat="1" ht="14.25">
      <c r="A42" s="365"/>
      <c r="B42" s="103"/>
      <c r="C42" s="560"/>
      <c r="D42" s="724"/>
      <c r="E42" s="730"/>
      <c r="F42" s="710"/>
      <c r="G42" s="731"/>
    </row>
    <row r="43" spans="1:7" s="366" customFormat="1" ht="14.25">
      <c r="A43" s="98"/>
      <c r="B43" s="541" t="s">
        <v>1118</v>
      </c>
      <c r="C43" s="568"/>
      <c r="D43" s="743"/>
      <c r="E43" s="730"/>
      <c r="F43" s="710"/>
      <c r="G43" s="731"/>
    </row>
    <row r="44" spans="1:7" s="366" customFormat="1" ht="28.5">
      <c r="A44" s="98"/>
      <c r="B44" s="542" t="s">
        <v>1011</v>
      </c>
      <c r="C44" s="559">
        <v>18</v>
      </c>
      <c r="D44" s="742" t="s">
        <v>1417</v>
      </c>
      <c r="E44" s="730"/>
      <c r="F44" s="710"/>
      <c r="G44" s="731"/>
    </row>
    <row r="45" spans="1:7" s="366" customFormat="1" ht="28.5">
      <c r="A45" s="98"/>
      <c r="B45" s="543" t="s">
        <v>1117</v>
      </c>
      <c r="C45" s="559">
        <v>19</v>
      </c>
      <c r="D45" s="742" t="s">
        <v>1116</v>
      </c>
      <c r="E45" s="730"/>
      <c r="F45" s="710"/>
      <c r="G45" s="731"/>
    </row>
    <row r="46" spans="1:7" s="366" customFormat="1" ht="27" customHeight="1">
      <c r="A46" s="98"/>
      <c r="B46" s="544" t="s">
        <v>1115</v>
      </c>
      <c r="C46" s="568">
        <v>20</v>
      </c>
      <c r="D46" s="742" t="s">
        <v>1114</v>
      </c>
      <c r="E46" s="730"/>
      <c r="F46" s="710"/>
      <c r="G46" s="731"/>
    </row>
    <row r="47" spans="1:7" s="366" customFormat="1" ht="14.25">
      <c r="A47" s="98"/>
      <c r="B47" s="543" t="s">
        <v>8</v>
      </c>
      <c r="C47" s="559">
        <v>21</v>
      </c>
      <c r="D47" s="742" t="s">
        <v>1113</v>
      </c>
      <c r="E47" s="730"/>
      <c r="F47" s="710"/>
      <c r="G47" s="731"/>
    </row>
    <row r="48" spans="1:7" s="366" customFormat="1" ht="14.25">
      <c r="A48" s="98"/>
      <c r="B48" s="538"/>
      <c r="C48" s="559"/>
      <c r="D48" s="743"/>
      <c r="E48" s="730"/>
      <c r="F48" s="710"/>
      <c r="G48" s="731"/>
    </row>
    <row r="49" spans="1:7" ht="28.5">
      <c r="A49" s="100"/>
      <c r="B49" s="538" t="s">
        <v>1112</v>
      </c>
      <c r="C49" s="559">
        <v>22</v>
      </c>
      <c r="D49" s="742" t="s">
        <v>1418</v>
      </c>
      <c r="E49" s="717"/>
      <c r="F49" s="710"/>
      <c r="G49" s="722"/>
    </row>
    <row r="50" spans="1:7" ht="14.25">
      <c r="A50" s="107"/>
      <c r="B50" s="81"/>
      <c r="C50" s="565"/>
      <c r="D50" s="732"/>
      <c r="E50" s="717"/>
      <c r="F50" s="710"/>
      <c r="G50" s="722"/>
    </row>
    <row r="51" spans="1:7" ht="14.25">
      <c r="A51" s="100"/>
      <c r="B51" s="91"/>
      <c r="C51" s="569"/>
      <c r="D51" s="724"/>
      <c r="E51" s="717"/>
      <c r="F51" s="733"/>
      <c r="G51" s="722"/>
    </row>
    <row r="52" spans="1:7" ht="28.5">
      <c r="A52" s="100"/>
      <c r="B52" s="142" t="s">
        <v>2053</v>
      </c>
      <c r="C52" s="578">
        <v>23</v>
      </c>
      <c r="D52" s="720" t="s">
        <v>3621</v>
      </c>
      <c r="E52" s="717"/>
      <c r="F52" s="710"/>
      <c r="G52" s="722"/>
    </row>
    <row r="53" spans="1:7" ht="14.25">
      <c r="A53" s="100"/>
      <c r="B53" s="538" t="s">
        <v>2054</v>
      </c>
      <c r="C53" s="559">
        <v>24</v>
      </c>
      <c r="D53" s="742" t="s">
        <v>1431</v>
      </c>
      <c r="E53" s="717"/>
      <c r="F53" s="712"/>
      <c r="G53" s="722"/>
    </row>
    <row r="54" spans="1:7" ht="14.25">
      <c r="A54" s="82"/>
      <c r="B54" s="537" t="s">
        <v>2055</v>
      </c>
      <c r="C54" s="559">
        <v>25</v>
      </c>
      <c r="D54" s="742" t="s">
        <v>3622</v>
      </c>
      <c r="E54" s="717"/>
      <c r="F54" s="734"/>
      <c r="G54" s="722"/>
    </row>
    <row r="55" spans="1:7" s="366" customFormat="1" ht="14.25">
      <c r="A55" s="98"/>
      <c r="B55" s="101"/>
      <c r="C55" s="565"/>
      <c r="D55" s="735"/>
      <c r="E55" s="710"/>
      <c r="F55" s="736"/>
      <c r="G55" s="731"/>
    </row>
    <row r="56" spans="1:7" s="366" customFormat="1" ht="28.5">
      <c r="A56" s="98"/>
      <c r="B56" s="539" t="s">
        <v>14</v>
      </c>
      <c r="C56" s="570">
        <v>26</v>
      </c>
      <c r="D56" s="742" t="s">
        <v>1432</v>
      </c>
      <c r="E56" s="737"/>
      <c r="F56" s="736"/>
      <c r="G56" s="731"/>
    </row>
    <row r="57" spans="1:7" ht="14.25">
      <c r="A57" s="4"/>
      <c r="B57" s="108"/>
      <c r="C57" s="571"/>
      <c r="D57" s="738"/>
      <c r="E57" s="717"/>
      <c r="F57" s="739"/>
      <c r="G57" s="722"/>
    </row>
    <row r="58" spans="1:7" ht="14.25">
      <c r="A58" s="4"/>
      <c r="B58" s="539" t="s">
        <v>2056</v>
      </c>
      <c r="C58" s="570"/>
      <c r="D58" s="741"/>
      <c r="E58" s="717"/>
      <c r="F58" s="739"/>
      <c r="G58" s="722"/>
    </row>
    <row r="59" spans="1:7" ht="14.25">
      <c r="A59" s="4"/>
      <c r="B59" s="539"/>
      <c r="C59" s="570"/>
      <c r="D59" s="741"/>
      <c r="E59" s="717"/>
      <c r="F59" s="739"/>
      <c r="G59" s="722"/>
    </row>
    <row r="60" spans="1:7" ht="42.75">
      <c r="A60" s="4"/>
      <c r="B60" s="538" t="s">
        <v>2057</v>
      </c>
      <c r="C60" s="559">
        <v>27</v>
      </c>
      <c r="D60" s="742" t="s">
        <v>1451</v>
      </c>
      <c r="E60" s="717"/>
      <c r="F60" s="739"/>
      <c r="G60" s="722"/>
    </row>
    <row r="61" spans="1:7" ht="14.25">
      <c r="A61" s="4"/>
      <c r="B61" s="538" t="s">
        <v>2058</v>
      </c>
      <c r="C61" s="559">
        <v>28</v>
      </c>
      <c r="D61" s="742" t="s">
        <v>1430</v>
      </c>
      <c r="E61" s="717"/>
      <c r="F61" s="739"/>
      <c r="G61" s="722"/>
    </row>
    <row r="62" spans="1:7" ht="14.25">
      <c r="A62" s="4"/>
      <c r="B62" s="62"/>
      <c r="C62" s="572"/>
      <c r="D62" s="740"/>
      <c r="E62" s="717"/>
      <c r="F62" s="739"/>
      <c r="G62" s="722"/>
    </row>
    <row r="63" spans="1:7" ht="14.25">
      <c r="A63" s="4"/>
      <c r="B63" s="62"/>
      <c r="C63" s="572"/>
      <c r="D63" s="740"/>
      <c r="E63" s="717"/>
      <c r="F63" s="739"/>
      <c r="G63" s="722"/>
    </row>
    <row r="64" spans="1:7" ht="14.25">
      <c r="A64" s="4"/>
      <c r="B64" s="81" t="s">
        <v>2059</v>
      </c>
      <c r="C64" s="565">
        <v>29</v>
      </c>
      <c r="D64" s="713" t="s">
        <v>1111</v>
      </c>
      <c r="E64" s="739"/>
      <c r="F64" s="739"/>
      <c r="G64" s="722"/>
    </row>
    <row r="65" spans="1:7" ht="14.25">
      <c r="A65" s="4"/>
      <c r="B65" s="81" t="s">
        <v>2060</v>
      </c>
      <c r="C65" s="565">
        <v>30</v>
      </c>
      <c r="D65" s="713" t="s">
        <v>1110</v>
      </c>
      <c r="E65" s="739"/>
      <c r="F65" s="739"/>
      <c r="G65" s="722"/>
    </row>
    <row r="66" spans="1:7" ht="14.25">
      <c r="A66" s="4"/>
      <c r="B66" s="109"/>
      <c r="C66" s="573"/>
      <c r="D66" s="109"/>
      <c r="E66" s="109"/>
      <c r="F66" s="109"/>
      <c r="G66" s="34"/>
    </row>
    <row r="67" spans="1:7" ht="14.25">
      <c r="A67" s="4"/>
      <c r="B67" s="109"/>
      <c r="C67" s="573"/>
      <c r="D67" s="109"/>
      <c r="E67" s="109"/>
      <c r="F67" s="109"/>
      <c r="G67" s="34"/>
    </row>
    <row r="68" spans="1:7" ht="14.25">
      <c r="A68" s="4"/>
      <c r="B68" s="4"/>
      <c r="C68" s="574"/>
      <c r="D68" s="4"/>
      <c r="E68" s="4"/>
      <c r="F68" s="4"/>
      <c r="G68"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8" scale="53" r:id="rId1"/>
  <headerFooter differentFirst="1">
    <firstFooter>&amp;C&amp;[205/&amp;[268</first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C44"/>
  <sheetViews>
    <sheetView zoomScale="75" zoomScaleNormal="75" zoomScalePageLayoutView="0" workbookViewId="0" topLeftCell="A1">
      <selection activeCell="C31" sqref="C31"/>
    </sheetView>
  </sheetViews>
  <sheetFormatPr defaultColWidth="9.140625" defaultRowHeight="15"/>
  <cols>
    <col min="1" max="1" width="9.140625" style="4" customWidth="1"/>
    <col min="2" max="2" width="25.140625" style="4" customWidth="1"/>
    <col min="3" max="3" width="90.8515625" style="433" customWidth="1"/>
    <col min="4" max="16384" width="9.140625" style="4" customWidth="1"/>
  </cols>
  <sheetData>
    <row r="1" spans="1:3" s="429" customFormat="1" ht="18">
      <c r="A1" s="426" t="s">
        <v>3623</v>
      </c>
      <c r="B1" s="427"/>
      <c r="C1" s="428"/>
    </row>
    <row r="2" spans="1:3" s="429" customFormat="1" ht="18">
      <c r="A2" s="430" t="s">
        <v>2038</v>
      </c>
      <c r="B2" s="427"/>
      <c r="C2" s="428"/>
    </row>
    <row r="3" spans="1:3" s="429" customFormat="1" ht="18">
      <c r="A3" s="430"/>
      <c r="B3" s="427"/>
      <c r="C3" s="428"/>
    </row>
    <row r="4" spans="1:3" ht="14.25">
      <c r="A4" s="203"/>
      <c r="B4" s="25" t="s">
        <v>3371</v>
      </c>
      <c r="C4" s="25" t="s">
        <v>1411</v>
      </c>
    </row>
    <row r="5" spans="1:3" ht="114">
      <c r="A5" s="292" t="s">
        <v>1400</v>
      </c>
      <c r="B5" s="292" t="s">
        <v>3624</v>
      </c>
      <c r="C5" s="417" t="s">
        <v>3625</v>
      </c>
    </row>
    <row r="6" spans="1:3" ht="99.75">
      <c r="A6" s="292" t="s">
        <v>1504</v>
      </c>
      <c r="B6" s="292" t="s">
        <v>3626</v>
      </c>
      <c r="C6" s="417" t="s">
        <v>3627</v>
      </c>
    </row>
    <row r="7" spans="1:3" ht="129.75" customHeight="1">
      <c r="A7" s="292" t="s">
        <v>1401</v>
      </c>
      <c r="B7" s="292" t="s">
        <v>3628</v>
      </c>
      <c r="C7" s="417" t="s">
        <v>3629</v>
      </c>
    </row>
    <row r="8" spans="1:3" ht="270" customHeight="1">
      <c r="A8" s="292" t="s">
        <v>1508</v>
      </c>
      <c r="B8" s="292" t="s">
        <v>3630</v>
      </c>
      <c r="C8" s="417" t="s">
        <v>3631</v>
      </c>
    </row>
    <row r="9" spans="1:3" ht="129.75" customHeight="1">
      <c r="A9" s="292" t="s">
        <v>1402</v>
      </c>
      <c r="B9" s="292" t="s">
        <v>3632</v>
      </c>
      <c r="C9" s="417" t="s">
        <v>3633</v>
      </c>
    </row>
    <row r="10" spans="1:3" ht="130.5" customHeight="1">
      <c r="A10" s="292" t="s">
        <v>1509</v>
      </c>
      <c r="B10" s="292" t="s">
        <v>3634</v>
      </c>
      <c r="C10" s="417" t="s">
        <v>3635</v>
      </c>
    </row>
    <row r="11" spans="1:3" ht="143.25" customHeight="1">
      <c r="A11" s="414" t="s">
        <v>1403</v>
      </c>
      <c r="B11" s="414" t="s">
        <v>3636</v>
      </c>
      <c r="C11" s="417" t="s">
        <v>3637</v>
      </c>
    </row>
    <row r="12" spans="1:3" ht="114">
      <c r="A12" s="414" t="s">
        <v>1510</v>
      </c>
      <c r="B12" s="415" t="s">
        <v>3638</v>
      </c>
      <c r="C12" s="417" t="s">
        <v>3639</v>
      </c>
    </row>
    <row r="13" spans="1:3" ht="128.25">
      <c r="A13" s="414" t="s">
        <v>1404</v>
      </c>
      <c r="B13" s="415" t="s">
        <v>3640</v>
      </c>
      <c r="C13" s="417" t="s">
        <v>3641</v>
      </c>
    </row>
    <row r="14" spans="1:3" ht="123" customHeight="1">
      <c r="A14" s="292" t="s">
        <v>1511</v>
      </c>
      <c r="B14" s="292" t="s">
        <v>3642</v>
      </c>
      <c r="C14" s="417" t="s">
        <v>3643</v>
      </c>
    </row>
    <row r="15" spans="1:3" ht="69" customHeight="1">
      <c r="A15" s="292" t="s">
        <v>1405</v>
      </c>
      <c r="B15" s="292" t="s">
        <v>3644</v>
      </c>
      <c r="C15" s="417" t="s">
        <v>3645</v>
      </c>
    </row>
    <row r="16" spans="1:3" ht="127.5" customHeight="1">
      <c r="A16" s="292" t="s">
        <v>1512</v>
      </c>
      <c r="B16" s="292" t="s">
        <v>3646</v>
      </c>
      <c r="C16" s="417" t="s">
        <v>3647</v>
      </c>
    </row>
    <row r="17" spans="1:3" ht="111" customHeight="1">
      <c r="A17" s="292" t="s">
        <v>1406</v>
      </c>
      <c r="B17" s="292" t="s">
        <v>3648</v>
      </c>
      <c r="C17" s="417" t="s">
        <v>3649</v>
      </c>
    </row>
    <row r="18" spans="1:3" ht="123.75" customHeight="1">
      <c r="A18" s="292" t="s">
        <v>1513</v>
      </c>
      <c r="B18" s="292" t="s">
        <v>3650</v>
      </c>
      <c r="C18" s="417" t="s">
        <v>3651</v>
      </c>
    </row>
    <row r="19" spans="1:3" ht="96" customHeight="1">
      <c r="A19" s="292" t="s">
        <v>1409</v>
      </c>
      <c r="B19" s="292" t="s">
        <v>3652</v>
      </c>
      <c r="C19" s="417" t="s">
        <v>3653</v>
      </c>
    </row>
    <row r="20" spans="1:3" ht="121.5" customHeight="1">
      <c r="A20" s="292" t="s">
        <v>1515</v>
      </c>
      <c r="B20" s="292" t="s">
        <v>3654</v>
      </c>
      <c r="C20" s="417" t="s">
        <v>3655</v>
      </c>
    </row>
    <row r="21" spans="1:3" ht="107.25" customHeight="1">
      <c r="A21" s="416" t="s">
        <v>1416</v>
      </c>
      <c r="B21" s="416" t="s">
        <v>3656</v>
      </c>
      <c r="C21" s="417" t="s">
        <v>3657</v>
      </c>
    </row>
    <row r="22" spans="1:3" ht="149.25" customHeight="1">
      <c r="A22" s="292" t="s">
        <v>1414</v>
      </c>
      <c r="B22" s="292" t="s">
        <v>3617</v>
      </c>
      <c r="C22" s="431" t="s">
        <v>3658</v>
      </c>
    </row>
    <row r="23" spans="1:3" ht="103.5" customHeight="1">
      <c r="A23" s="292" t="s">
        <v>1415</v>
      </c>
      <c r="B23" s="292" t="s">
        <v>3618</v>
      </c>
      <c r="C23" s="431" t="s">
        <v>3659</v>
      </c>
    </row>
    <row r="24" spans="1:3" ht="46.5" customHeight="1">
      <c r="A24" s="292" t="s">
        <v>1452</v>
      </c>
      <c r="B24" s="292" t="s">
        <v>3619</v>
      </c>
      <c r="C24" s="417" t="s">
        <v>3660</v>
      </c>
    </row>
    <row r="25" spans="1:3" ht="17.25" customHeight="1">
      <c r="A25" s="292" t="s">
        <v>1419</v>
      </c>
      <c r="B25" s="292" t="s">
        <v>1131</v>
      </c>
      <c r="C25" s="417" t="s">
        <v>3661</v>
      </c>
    </row>
    <row r="26" spans="1:3" ht="60.75" customHeight="1">
      <c r="A26" s="292" t="s">
        <v>1420</v>
      </c>
      <c r="B26" s="292" t="s">
        <v>2053</v>
      </c>
      <c r="C26" s="417" t="s">
        <v>3662</v>
      </c>
    </row>
    <row r="27" spans="1:3" ht="77.25" customHeight="1">
      <c r="A27" s="292" t="s">
        <v>1111</v>
      </c>
      <c r="B27" s="292" t="s">
        <v>2059</v>
      </c>
      <c r="C27" s="431" t="s">
        <v>4621</v>
      </c>
    </row>
    <row r="28" spans="1:3" ht="71.25">
      <c r="A28" s="292" t="s">
        <v>1110</v>
      </c>
      <c r="B28" s="292" t="s">
        <v>2060</v>
      </c>
      <c r="C28" s="431" t="s">
        <v>4622</v>
      </c>
    </row>
    <row r="29" spans="1:3" ht="17.25" customHeight="1">
      <c r="A29" s="13"/>
      <c r="B29" s="13"/>
      <c r="C29" s="432"/>
    </row>
    <row r="30" spans="1:3" ht="77.25" customHeight="1">
      <c r="A30" s="13"/>
      <c r="B30" s="13"/>
      <c r="C30" s="432"/>
    </row>
    <row r="31" spans="1:3" ht="164.25" customHeight="1">
      <c r="A31" s="13"/>
      <c r="B31" s="13"/>
      <c r="C31" s="432"/>
    </row>
    <row r="32" spans="1:3" ht="106.5" customHeight="1">
      <c r="A32" s="13"/>
      <c r="B32" s="13"/>
      <c r="C32" s="432"/>
    </row>
    <row r="33" spans="1:3" ht="94.5" customHeight="1">
      <c r="A33" s="13"/>
      <c r="B33" s="13"/>
      <c r="C33" s="432"/>
    </row>
    <row r="34" spans="1:3" ht="94.5" customHeight="1">
      <c r="A34" s="13"/>
      <c r="B34" s="13"/>
      <c r="C34" s="432"/>
    </row>
    <row r="35" spans="1:3" ht="14.25">
      <c r="A35" s="13"/>
      <c r="B35" s="13"/>
      <c r="C35" s="432"/>
    </row>
    <row r="36" spans="1:3" ht="14.25">
      <c r="A36" s="13"/>
      <c r="B36" s="13"/>
      <c r="C36" s="432"/>
    </row>
    <row r="37" spans="1:3" ht="14.25">
      <c r="A37" s="13"/>
      <c r="B37" s="13"/>
      <c r="C37" s="432"/>
    </row>
    <row r="38" spans="1:3" ht="14.25">
      <c r="A38" s="13"/>
      <c r="B38" s="13"/>
      <c r="C38" s="432"/>
    </row>
    <row r="39" spans="1:3" ht="14.25">
      <c r="A39" s="13"/>
      <c r="B39" s="13"/>
      <c r="C39" s="432"/>
    </row>
    <row r="40" spans="1:3" ht="14.25">
      <c r="A40" s="13"/>
      <c r="B40" s="13"/>
      <c r="C40" s="432"/>
    </row>
    <row r="41" spans="1:3" ht="14.25">
      <c r="A41" s="13"/>
      <c r="B41" s="13"/>
      <c r="C41" s="432"/>
    </row>
    <row r="42" spans="1:3" ht="14.25">
      <c r="A42" s="13"/>
      <c r="B42" s="13"/>
      <c r="C42" s="432"/>
    </row>
    <row r="43" spans="1:3" ht="14.25">
      <c r="A43" s="13"/>
      <c r="B43" s="13"/>
      <c r="C43" s="432"/>
    </row>
    <row r="44" spans="1:3" ht="14.25">
      <c r="A44" s="13"/>
      <c r="B44" s="13"/>
      <c r="C44" s="432"/>
    </row>
  </sheetData>
  <sheetProtection/>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&amp;C&amp;[101/&amp;[268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Q49"/>
  <sheetViews>
    <sheetView showGridLines="0" zoomScale="70" zoomScaleNormal="70" zoomScalePageLayoutView="0" workbookViewId="0" topLeftCell="A1">
      <selection activeCell="D16" sqref="D16"/>
    </sheetView>
  </sheetViews>
  <sheetFormatPr defaultColWidth="9.140625" defaultRowHeight="15"/>
  <cols>
    <col min="1" max="1" width="9.140625" style="28" customWidth="1"/>
    <col min="2" max="2" width="62.00390625" style="28" customWidth="1"/>
    <col min="3" max="3" width="10.8515625" style="280" customWidth="1"/>
    <col min="4" max="4" width="18.28125" style="28" customWidth="1"/>
    <col min="5" max="5" width="12.7109375" style="28" customWidth="1"/>
    <col min="6" max="6" width="21.140625" style="28" customWidth="1"/>
    <col min="7" max="7" width="20.140625" style="28" customWidth="1"/>
    <col min="8" max="8" width="28.8515625" style="28" customWidth="1"/>
    <col min="9" max="9" width="20.140625" style="28" customWidth="1"/>
    <col min="10" max="10" width="28.00390625" style="28" customWidth="1"/>
    <col min="11" max="11" width="23.28125" style="28" customWidth="1"/>
    <col min="12" max="12" width="17.57421875" style="28" customWidth="1"/>
    <col min="13" max="13" width="13.7109375" style="28" customWidth="1"/>
    <col min="14" max="16384" width="9.140625" style="28" customWidth="1"/>
  </cols>
  <sheetData>
    <row r="1" spans="1:7" ht="15.75">
      <c r="A1" s="223"/>
      <c r="F1" s="227"/>
      <c r="G1" s="228" t="s">
        <v>1646</v>
      </c>
    </row>
    <row r="2" spans="1:11" ht="16.5" customHeight="1">
      <c r="A2" s="8" t="s">
        <v>32</v>
      </c>
      <c r="B2" s="121"/>
      <c r="C2" s="38"/>
      <c r="D2" s="34"/>
      <c r="E2" s="34"/>
      <c r="F2" s="229"/>
      <c r="G2" s="226" t="s">
        <v>1647</v>
      </c>
      <c r="H2" s="122"/>
      <c r="I2" s="92"/>
      <c r="J2" s="92"/>
      <c r="K2" s="34"/>
    </row>
    <row r="3" spans="1:11" ht="15">
      <c r="A3" s="12" t="s">
        <v>1905</v>
      </c>
      <c r="B3" s="34"/>
      <c r="C3" s="37"/>
      <c r="D3" s="34"/>
      <c r="E3" s="34"/>
      <c r="F3" s="884"/>
      <c r="G3" s="885" t="s">
        <v>4372</v>
      </c>
      <c r="H3" s="122"/>
      <c r="I3" s="92"/>
      <c r="J3" s="92"/>
      <c r="K3" s="34"/>
    </row>
    <row r="4" spans="1:11" ht="21.75" customHeight="1">
      <c r="A4" s="123"/>
      <c r="B4" s="54"/>
      <c r="C4" s="54"/>
      <c r="D4" s="54"/>
      <c r="E4" s="54"/>
      <c r="F4" s="54"/>
      <c r="G4" s="54"/>
      <c r="H4" s="54"/>
      <c r="I4" s="54"/>
      <c r="J4" s="54"/>
      <c r="K4" s="34"/>
    </row>
    <row r="5" spans="1:11" ht="14.25">
      <c r="A5" s="272" t="s">
        <v>1016</v>
      </c>
      <c r="B5" s="273"/>
      <c r="C5" s="273">
        <v>1</v>
      </c>
      <c r="D5" s="772" t="s">
        <v>1017</v>
      </c>
      <c r="E5" s="749"/>
      <c r="F5" s="995"/>
      <c r="G5" s="995"/>
      <c r="H5" s="995"/>
      <c r="I5" s="996"/>
      <c r="J5" s="996"/>
      <c r="K5" s="120"/>
    </row>
    <row r="6" spans="1:11" ht="14.25">
      <c r="A6" s="272" t="s">
        <v>1018</v>
      </c>
      <c r="B6" s="273"/>
      <c r="C6" s="273">
        <v>2</v>
      </c>
      <c r="D6" s="772" t="s">
        <v>1019</v>
      </c>
      <c r="E6" s="749"/>
      <c r="F6" s="711"/>
      <c r="G6" s="711"/>
      <c r="H6" s="711"/>
      <c r="I6" s="750"/>
      <c r="J6" s="750"/>
      <c r="K6" s="120"/>
    </row>
    <row r="7" spans="1:11" ht="14.25">
      <c r="A7" s="272" t="s">
        <v>1020</v>
      </c>
      <c r="B7" s="273"/>
      <c r="C7" s="273">
        <v>3</v>
      </c>
      <c r="D7" s="772" t="s">
        <v>1021</v>
      </c>
      <c r="E7" s="749"/>
      <c r="F7" s="711"/>
      <c r="G7" s="711"/>
      <c r="H7" s="711"/>
      <c r="I7" s="750"/>
      <c r="J7" s="750"/>
      <c r="K7" s="120"/>
    </row>
    <row r="8" spans="1:11" ht="14.25">
      <c r="A8" s="272" t="s">
        <v>1022</v>
      </c>
      <c r="B8" s="273"/>
      <c r="C8" s="273">
        <v>4</v>
      </c>
      <c r="D8" s="772" t="s">
        <v>1023</v>
      </c>
      <c r="E8" s="749"/>
      <c r="F8" s="711"/>
      <c r="G8" s="711"/>
      <c r="H8" s="711"/>
      <c r="I8" s="750"/>
      <c r="J8" s="750"/>
      <c r="K8" s="120"/>
    </row>
    <row r="9" spans="1:11" ht="14.25">
      <c r="A9" s="272" t="s">
        <v>1129</v>
      </c>
      <c r="B9" s="275"/>
      <c r="C9" s="273">
        <v>5</v>
      </c>
      <c r="D9" s="773" t="s">
        <v>1428</v>
      </c>
      <c r="E9" s="751"/>
      <c r="F9" s="711"/>
      <c r="G9" s="711"/>
      <c r="H9" s="711"/>
      <c r="I9" s="750"/>
      <c r="J9" s="750"/>
      <c r="K9" s="120"/>
    </row>
    <row r="10" spans="1:11" ht="14.25">
      <c r="A10" s="113" t="s">
        <v>1413</v>
      </c>
      <c r="B10" s="125"/>
      <c r="C10" s="273">
        <v>6</v>
      </c>
      <c r="D10" s="742" t="s">
        <v>1438</v>
      </c>
      <c r="E10" s="751"/>
      <c r="F10" s="711"/>
      <c r="G10" s="711"/>
      <c r="H10" s="711"/>
      <c r="I10" s="750"/>
      <c r="J10" s="750"/>
      <c r="K10" s="120"/>
    </row>
    <row r="11" spans="1:11" ht="14.25">
      <c r="A11" s="93"/>
      <c r="B11" s="4"/>
      <c r="D11" s="751"/>
      <c r="E11" s="751"/>
      <c r="F11" s="711"/>
      <c r="G11" s="711"/>
      <c r="H11" s="711"/>
      <c r="I11" s="750"/>
      <c r="J11" s="750"/>
      <c r="K11" s="120"/>
    </row>
    <row r="12" spans="1:11" ht="45" customHeight="1">
      <c r="A12" s="78"/>
      <c r="B12" s="75" t="s">
        <v>1881</v>
      </c>
      <c r="C12" s="54"/>
      <c r="D12" s="997" t="s">
        <v>3554</v>
      </c>
      <c r="E12" s="998"/>
      <c r="F12" s="997" t="s">
        <v>3555</v>
      </c>
      <c r="G12" s="998"/>
      <c r="H12" s="998"/>
      <c r="I12" s="998"/>
      <c r="J12" s="999"/>
      <c r="K12" s="54"/>
    </row>
    <row r="13" spans="1:11" ht="145.5" customHeight="1">
      <c r="A13" s="78"/>
      <c r="B13" s="75"/>
      <c r="C13" s="54"/>
      <c r="D13" s="752" t="s">
        <v>1882</v>
      </c>
      <c r="E13" s="753" t="s">
        <v>1883</v>
      </c>
      <c r="F13" s="753" t="s">
        <v>1882</v>
      </c>
      <c r="G13" s="753" t="s">
        <v>3561</v>
      </c>
      <c r="H13" s="753" t="s">
        <v>1964</v>
      </c>
      <c r="I13" s="753" t="s">
        <v>4411</v>
      </c>
      <c r="J13" s="753" t="s">
        <v>1959</v>
      </c>
      <c r="K13" s="54"/>
    </row>
    <row r="14" spans="1:11" ht="14.25">
      <c r="A14" s="77"/>
      <c r="B14" s="86"/>
      <c r="C14" s="281"/>
      <c r="D14" s="727"/>
      <c r="E14" s="727"/>
      <c r="F14" s="727"/>
      <c r="G14" s="727"/>
      <c r="H14" s="727"/>
      <c r="I14" s="727"/>
      <c r="J14" s="727"/>
      <c r="K14" s="34"/>
    </row>
    <row r="15" spans="1:11" ht="14.25">
      <c r="A15" s="77"/>
      <c r="B15" s="84" t="s">
        <v>1884</v>
      </c>
      <c r="C15" s="281">
        <v>7</v>
      </c>
      <c r="D15" s="621"/>
      <c r="E15" s="621"/>
      <c r="F15" s="621"/>
      <c r="G15" s="754"/>
      <c r="H15" s="720" t="s">
        <v>1024</v>
      </c>
      <c r="I15" s="755"/>
      <c r="J15" s="720" t="s">
        <v>1025</v>
      </c>
      <c r="K15" s="34"/>
    </row>
    <row r="16" spans="1:11" ht="54" customHeight="1">
      <c r="A16" s="77"/>
      <c r="B16" s="127" t="s">
        <v>1886</v>
      </c>
      <c r="C16" s="281">
        <v>8</v>
      </c>
      <c r="D16" s="720" t="s">
        <v>1400</v>
      </c>
      <c r="E16" s="720" t="s">
        <v>1058</v>
      </c>
      <c r="F16" s="720" t="s">
        <v>1504</v>
      </c>
      <c r="G16" s="756" t="s">
        <v>1026</v>
      </c>
      <c r="H16" s="757" t="s">
        <v>4629</v>
      </c>
      <c r="I16" s="720" t="s">
        <v>1027</v>
      </c>
      <c r="J16" s="757" t="s">
        <v>4627</v>
      </c>
      <c r="K16" s="34"/>
    </row>
    <row r="17" spans="1:11" ht="55.5" customHeight="1">
      <c r="A17" s="77"/>
      <c r="B17" s="127" t="s">
        <v>1887</v>
      </c>
      <c r="C17" s="281">
        <v>9</v>
      </c>
      <c r="D17" s="720" t="s">
        <v>1401</v>
      </c>
      <c r="E17" s="720" t="s">
        <v>1028</v>
      </c>
      <c r="F17" s="720" t="s">
        <v>1508</v>
      </c>
      <c r="G17" s="720" t="s">
        <v>1029</v>
      </c>
      <c r="H17" s="758" t="s">
        <v>4630</v>
      </c>
      <c r="I17" s="720" t="s">
        <v>1030</v>
      </c>
      <c r="J17" s="758" t="s">
        <v>4628</v>
      </c>
      <c r="K17" s="34"/>
    </row>
    <row r="18" spans="1:11" ht="14.25">
      <c r="A18" s="77"/>
      <c r="B18" s="86"/>
      <c r="C18" s="281"/>
      <c r="D18" s="727"/>
      <c r="E18" s="727"/>
      <c r="F18" s="727"/>
      <c r="G18" s="727"/>
      <c r="H18" s="759"/>
      <c r="I18" s="727"/>
      <c r="J18" s="759"/>
      <c r="K18" s="34"/>
    </row>
    <row r="19" spans="1:11" ht="21.75" customHeight="1">
      <c r="A19" s="77"/>
      <c r="B19" s="84" t="s">
        <v>1888</v>
      </c>
      <c r="C19" s="281">
        <v>10</v>
      </c>
      <c r="D19" s="621"/>
      <c r="E19" s="621"/>
      <c r="F19" s="760"/>
      <c r="G19" s="761"/>
      <c r="H19" s="758" t="s">
        <v>3398</v>
      </c>
      <c r="I19" s="762"/>
      <c r="J19" s="758" t="s">
        <v>3397</v>
      </c>
      <c r="K19" s="34"/>
    </row>
    <row r="20" spans="1:11" ht="33" customHeight="1">
      <c r="A20" s="77"/>
      <c r="B20" s="128" t="s">
        <v>1891</v>
      </c>
      <c r="C20" s="39">
        <v>11</v>
      </c>
      <c r="D20" s="758" t="s">
        <v>1049</v>
      </c>
      <c r="E20" s="720" t="s">
        <v>1031</v>
      </c>
      <c r="F20" s="758" t="s">
        <v>1050</v>
      </c>
      <c r="G20" s="720" t="s">
        <v>1032</v>
      </c>
      <c r="H20" s="763" t="s">
        <v>4631</v>
      </c>
      <c r="I20" s="720" t="s">
        <v>1033</v>
      </c>
      <c r="J20" s="763" t="s">
        <v>4632</v>
      </c>
      <c r="K20" s="34"/>
    </row>
    <row r="21" spans="1:11" ht="14.25">
      <c r="A21" s="77"/>
      <c r="B21" s="129" t="s">
        <v>1891</v>
      </c>
      <c r="C21" s="39">
        <v>12</v>
      </c>
      <c r="D21" s="764" t="s">
        <v>1404</v>
      </c>
      <c r="E21" s="909"/>
      <c r="F21" s="765" t="s">
        <v>1511</v>
      </c>
      <c r="G21" s="910"/>
      <c r="H21" s="910"/>
      <c r="I21" s="910"/>
      <c r="J21" s="910"/>
      <c r="K21" s="34"/>
    </row>
    <row r="22" spans="1:11" ht="14.25">
      <c r="A22" s="77"/>
      <c r="B22" s="129" t="s">
        <v>1892</v>
      </c>
      <c r="C22" s="39">
        <v>13</v>
      </c>
      <c r="D22" s="764" t="s">
        <v>1405</v>
      </c>
      <c r="E22" s="909"/>
      <c r="F22" s="765" t="s">
        <v>1512</v>
      </c>
      <c r="G22" s="910"/>
      <c r="H22" s="910"/>
      <c r="I22" s="910"/>
      <c r="J22" s="910"/>
      <c r="K22" s="34"/>
    </row>
    <row r="23" spans="1:11" s="130" customFormat="1" ht="14.25">
      <c r="A23" s="114"/>
      <c r="B23" s="129" t="s">
        <v>1034</v>
      </c>
      <c r="C23" s="39">
        <v>14</v>
      </c>
      <c r="D23" s="764" t="s">
        <v>1406</v>
      </c>
      <c r="E23" s="909"/>
      <c r="F23" s="765" t="s">
        <v>1513</v>
      </c>
      <c r="G23" s="910"/>
      <c r="H23" s="910"/>
      <c r="I23" s="910"/>
      <c r="J23" s="910"/>
      <c r="K23" s="34"/>
    </row>
    <row r="24" spans="1:11" ht="59.25" customHeight="1">
      <c r="A24" s="77"/>
      <c r="B24" s="128" t="s">
        <v>1893</v>
      </c>
      <c r="C24" s="39">
        <v>15</v>
      </c>
      <c r="D24" s="757" t="s">
        <v>1053</v>
      </c>
      <c r="E24" s="713" t="s">
        <v>1446</v>
      </c>
      <c r="F24" s="757" t="s">
        <v>1054</v>
      </c>
      <c r="G24" s="713" t="s">
        <v>1012</v>
      </c>
      <c r="H24" s="757" t="s">
        <v>4634</v>
      </c>
      <c r="I24" s="713" t="s">
        <v>1035</v>
      </c>
      <c r="J24" s="757" t="s">
        <v>4633</v>
      </c>
      <c r="K24" s="34"/>
    </row>
    <row r="25" spans="1:11" ht="14.25">
      <c r="A25" s="77"/>
      <c r="B25" s="129" t="s">
        <v>1894</v>
      </c>
      <c r="C25" s="39">
        <v>16</v>
      </c>
      <c r="D25" s="713" t="s">
        <v>1408</v>
      </c>
      <c r="E25" s="909"/>
      <c r="F25" s="713" t="s">
        <v>1514</v>
      </c>
      <c r="G25" s="910"/>
      <c r="H25" s="910"/>
      <c r="I25" s="910"/>
      <c r="J25" s="910"/>
      <c r="K25" s="34"/>
    </row>
    <row r="26" spans="1:11" ht="14.25">
      <c r="A26" s="77"/>
      <c r="B26" s="129" t="s">
        <v>1895</v>
      </c>
      <c r="C26" s="39">
        <v>17</v>
      </c>
      <c r="D26" s="713" t="s">
        <v>1409</v>
      </c>
      <c r="E26" s="909"/>
      <c r="F26" s="713" t="s">
        <v>1515</v>
      </c>
      <c r="G26" s="910"/>
      <c r="H26" s="910"/>
      <c r="I26" s="910"/>
      <c r="J26" s="910"/>
      <c r="K26" s="34"/>
    </row>
    <row r="27" spans="1:43" s="130" customFormat="1" ht="14.25">
      <c r="A27" s="114"/>
      <c r="B27" s="129" t="s">
        <v>1036</v>
      </c>
      <c r="C27" s="39">
        <v>18</v>
      </c>
      <c r="D27" s="713" t="s">
        <v>1414</v>
      </c>
      <c r="E27" s="909"/>
      <c r="F27" s="713" t="s">
        <v>1516</v>
      </c>
      <c r="G27" s="910"/>
      <c r="H27" s="910"/>
      <c r="I27" s="910"/>
      <c r="J27" s="910"/>
      <c r="K27" s="13"/>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row>
    <row r="28" spans="1:43" ht="14.25">
      <c r="A28" s="64"/>
      <c r="B28" s="50"/>
      <c r="C28" s="39"/>
      <c r="D28" s="766"/>
      <c r="E28" s="766"/>
      <c r="F28" s="766"/>
      <c r="G28" s="621"/>
      <c r="H28" s="633"/>
      <c r="I28" s="621"/>
      <c r="J28" s="633"/>
      <c r="K28" s="13"/>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row>
    <row r="29" spans="1:43" s="132" customFormat="1" ht="36.75" customHeight="1">
      <c r="A29" s="64"/>
      <c r="B29" s="13" t="s">
        <v>1889</v>
      </c>
      <c r="C29" s="38">
        <v>17</v>
      </c>
      <c r="D29" s="720" t="s">
        <v>1415</v>
      </c>
      <c r="E29" s="720" t="s">
        <v>1060</v>
      </c>
      <c r="F29" s="720" t="s">
        <v>1517</v>
      </c>
      <c r="G29" s="720" t="s">
        <v>1061</v>
      </c>
      <c r="H29" s="758" t="s">
        <v>4635</v>
      </c>
      <c r="I29" s="720" t="s">
        <v>1037</v>
      </c>
      <c r="J29" s="758" t="s">
        <v>4636</v>
      </c>
      <c r="K29" s="13"/>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1:43" ht="14.25">
      <c r="A30" s="64"/>
      <c r="B30" s="50"/>
      <c r="C30" s="39"/>
      <c r="D30" s="766"/>
      <c r="E30" s="766"/>
      <c r="F30" s="766"/>
      <c r="G30" s="621"/>
      <c r="H30" s="633"/>
      <c r="I30" s="621"/>
      <c r="J30" s="633"/>
      <c r="K30" s="13"/>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1:43" ht="28.5">
      <c r="A31" s="64"/>
      <c r="B31" s="72" t="s">
        <v>1890</v>
      </c>
      <c r="C31" s="39">
        <v>18</v>
      </c>
      <c r="D31" s="621"/>
      <c r="E31" s="621"/>
      <c r="F31" s="760"/>
      <c r="G31" s="761"/>
      <c r="H31" s="758" t="s">
        <v>4638</v>
      </c>
      <c r="I31" s="762"/>
      <c r="J31" s="758" t="s">
        <v>4639</v>
      </c>
      <c r="K31" s="13"/>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53.25" customHeight="1">
      <c r="A32" s="64"/>
      <c r="B32" s="128" t="s">
        <v>4265</v>
      </c>
      <c r="C32" s="39">
        <v>19</v>
      </c>
      <c r="D32" s="720" t="s">
        <v>1430</v>
      </c>
      <c r="E32" s="720" t="s">
        <v>1453</v>
      </c>
      <c r="F32" s="720" t="s">
        <v>1519</v>
      </c>
      <c r="G32" s="720" t="s">
        <v>1015</v>
      </c>
      <c r="H32" s="758" t="s">
        <v>4637</v>
      </c>
      <c r="I32" s="720" t="s">
        <v>1038</v>
      </c>
      <c r="J32" s="758" t="s">
        <v>4640</v>
      </c>
      <c r="K32" s="13"/>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row r="33" spans="1:43" ht="14.25">
      <c r="A33" s="64"/>
      <c r="B33" s="128"/>
      <c r="C33" s="39"/>
      <c r="D33" s="766"/>
      <c r="E33" s="766"/>
      <c r="F33" s="766"/>
      <c r="G33" s="621"/>
      <c r="H33" s="633"/>
      <c r="I33" s="621"/>
      <c r="J33" s="633"/>
      <c r="K33" s="13"/>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ht="14.25">
      <c r="A34" s="64"/>
      <c r="B34" s="128" t="s">
        <v>1896</v>
      </c>
      <c r="C34" s="39">
        <v>20</v>
      </c>
      <c r="D34" s="766"/>
      <c r="E34" s="766"/>
      <c r="F34" s="766"/>
      <c r="G34" s="766"/>
      <c r="H34" s="758" t="s">
        <v>4642</v>
      </c>
      <c r="I34" s="767"/>
      <c r="J34" s="758" t="s">
        <v>4643</v>
      </c>
      <c r="K34" s="13"/>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45" customHeight="1">
      <c r="A35" s="64"/>
      <c r="B35" s="129" t="s">
        <v>1897</v>
      </c>
      <c r="C35" s="39">
        <v>21</v>
      </c>
      <c r="D35" s="720" t="s">
        <v>1418</v>
      </c>
      <c r="E35" s="720" t="s">
        <v>1039</v>
      </c>
      <c r="F35" s="720" t="s">
        <v>1224</v>
      </c>
      <c r="G35" s="720" t="s">
        <v>1108</v>
      </c>
      <c r="H35" s="757" t="s">
        <v>4641</v>
      </c>
      <c r="I35" s="720" t="s">
        <v>1040</v>
      </c>
      <c r="J35" s="758" t="s">
        <v>4644</v>
      </c>
      <c r="K35" s="13"/>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row>
    <row r="36" spans="1:43" ht="51" customHeight="1">
      <c r="A36" s="64"/>
      <c r="B36" s="129" t="s">
        <v>1898</v>
      </c>
      <c r="C36" s="39">
        <v>22</v>
      </c>
      <c r="D36" s="720" t="s">
        <v>1419</v>
      </c>
      <c r="E36" s="720" t="s">
        <v>1454</v>
      </c>
      <c r="F36" s="720" t="s">
        <v>1307</v>
      </c>
      <c r="G36" s="720" t="s">
        <v>1064</v>
      </c>
      <c r="H36" s="757" t="s">
        <v>4645</v>
      </c>
      <c r="I36" s="720" t="s">
        <v>1041</v>
      </c>
      <c r="J36" s="758" t="s">
        <v>4646</v>
      </c>
      <c r="K36" s="13"/>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row>
    <row r="37" spans="1:43" s="132" customFormat="1" ht="49.5" customHeight="1">
      <c r="A37" s="64"/>
      <c r="B37" s="548" t="s">
        <v>4266</v>
      </c>
      <c r="C37" s="56">
        <v>23</v>
      </c>
      <c r="D37" s="720" t="s">
        <v>1420</v>
      </c>
      <c r="E37" s="720" t="s">
        <v>1456</v>
      </c>
      <c r="F37" s="720" t="s">
        <v>1313</v>
      </c>
      <c r="G37" s="720" t="s">
        <v>1065</v>
      </c>
      <c r="H37" s="757" t="s">
        <v>4647</v>
      </c>
      <c r="I37" s="720" t="s">
        <v>1042</v>
      </c>
      <c r="J37" s="758" t="s">
        <v>4648</v>
      </c>
      <c r="K37" s="13"/>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row>
    <row r="38" spans="1:43" ht="14.25">
      <c r="A38" s="64"/>
      <c r="B38" s="129"/>
      <c r="C38" s="39"/>
      <c r="D38" s="766"/>
      <c r="E38" s="766"/>
      <c r="F38" s="766"/>
      <c r="G38" s="621"/>
      <c r="H38" s="633"/>
      <c r="I38" s="621"/>
      <c r="J38" s="633"/>
      <c r="K38" s="13"/>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row>
    <row r="39" spans="1:43" ht="14.25">
      <c r="A39" s="64"/>
      <c r="B39" s="72" t="s">
        <v>1901</v>
      </c>
      <c r="C39" s="39">
        <v>24</v>
      </c>
      <c r="D39" s="720" t="s">
        <v>1431</v>
      </c>
      <c r="E39" s="720" t="s">
        <v>1457</v>
      </c>
      <c r="F39" s="910"/>
      <c r="G39" s="910"/>
      <c r="H39" s="720" t="s">
        <v>1317</v>
      </c>
      <c r="I39" s="910"/>
      <c r="J39" s="720" t="s">
        <v>1318</v>
      </c>
      <c r="K39" s="133"/>
      <c r="L39" s="7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0" spans="1:43" ht="14.25">
      <c r="A40" s="64"/>
      <c r="B40" s="129"/>
      <c r="C40" s="39"/>
      <c r="D40" s="766"/>
      <c r="E40" s="766"/>
      <c r="F40" s="621"/>
      <c r="G40" s="621"/>
      <c r="H40" s="633"/>
      <c r="I40" s="621"/>
      <c r="J40" s="633"/>
      <c r="K40" s="13"/>
      <c r="L40" s="7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ht="14.25">
      <c r="A41" s="64"/>
      <c r="B41" s="72" t="s">
        <v>1899</v>
      </c>
      <c r="C41" s="39">
        <v>25</v>
      </c>
      <c r="D41" s="720" t="s">
        <v>1421</v>
      </c>
      <c r="E41" s="720" t="s">
        <v>1043</v>
      </c>
      <c r="F41" s="910"/>
      <c r="G41" s="910"/>
      <c r="H41" s="720" t="s">
        <v>1321</v>
      </c>
      <c r="I41" s="910"/>
      <c r="J41" s="720" t="s">
        <v>1322</v>
      </c>
      <c r="K41" s="133"/>
      <c r="L41" s="7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ht="14.25">
      <c r="A42" s="64"/>
      <c r="B42" s="129"/>
      <c r="C42" s="39"/>
      <c r="D42" s="766"/>
      <c r="E42" s="766"/>
      <c r="F42" s="766"/>
      <c r="G42" s="766"/>
      <c r="H42" s="633"/>
      <c r="I42" s="766"/>
      <c r="J42" s="633"/>
      <c r="K42" s="13"/>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32" customFormat="1" ht="42.75">
      <c r="A43" s="64"/>
      <c r="B43" s="119" t="s">
        <v>1044</v>
      </c>
      <c r="C43" s="282">
        <v>26</v>
      </c>
      <c r="D43" s="920" t="s">
        <v>1432</v>
      </c>
      <c r="E43" s="920" t="s">
        <v>1045</v>
      </c>
      <c r="F43" s="920" t="s">
        <v>1324</v>
      </c>
      <c r="G43" s="920" t="s">
        <v>1082</v>
      </c>
      <c r="H43" s="920" t="s">
        <v>4649</v>
      </c>
      <c r="I43" s="920" t="s">
        <v>1046</v>
      </c>
      <c r="J43" s="920" t="s">
        <v>4650</v>
      </c>
      <c r="K43" s="13"/>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4.25">
      <c r="A44" s="64"/>
      <c r="B44" s="129"/>
      <c r="C44" s="39"/>
      <c r="D44" s="766"/>
      <c r="E44" s="766"/>
      <c r="F44" s="621"/>
      <c r="G44" s="621"/>
      <c r="H44" s="633"/>
      <c r="I44" s="621"/>
      <c r="J44" s="633"/>
      <c r="K44" s="13"/>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ht="14.25">
      <c r="A45" s="64"/>
      <c r="B45" s="72" t="s">
        <v>1900</v>
      </c>
      <c r="C45" s="39">
        <v>27</v>
      </c>
      <c r="D45" s="766"/>
      <c r="E45" s="766"/>
      <c r="F45" s="621"/>
      <c r="G45" s="621"/>
      <c r="H45" s="720" t="s">
        <v>1340</v>
      </c>
      <c r="I45" s="617"/>
      <c r="J45" s="720" t="s">
        <v>1341</v>
      </c>
      <c r="K45" s="13"/>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ht="14.25">
      <c r="A46" s="64"/>
      <c r="B46" s="129"/>
      <c r="C46" s="39"/>
      <c r="D46" s="766"/>
      <c r="E46" s="766"/>
      <c r="F46" s="621"/>
      <c r="G46" s="621"/>
      <c r="H46" s="633"/>
      <c r="I46" s="621"/>
      <c r="J46" s="633"/>
      <c r="K46" s="13"/>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ht="38.25" customHeight="1">
      <c r="A47" s="77"/>
      <c r="B47" s="118" t="s">
        <v>1904</v>
      </c>
      <c r="C47" s="281">
        <v>28</v>
      </c>
      <c r="D47" s="768"/>
      <c r="E47" s="768"/>
      <c r="F47" s="727"/>
      <c r="G47" s="769"/>
      <c r="H47" s="720" t="s">
        <v>1344</v>
      </c>
      <c r="I47" s="766"/>
      <c r="J47" s="720" t="s">
        <v>1345</v>
      </c>
      <c r="K47" s="13"/>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ht="14.25">
      <c r="A48" s="82"/>
      <c r="B48" s="108"/>
      <c r="C48" s="283"/>
      <c r="D48" s="911"/>
      <c r="E48" s="911"/>
      <c r="F48" s="912"/>
      <c r="G48" s="912"/>
      <c r="H48" s="913"/>
      <c r="I48" s="913"/>
      <c r="J48" s="913"/>
      <c r="K48" s="13"/>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row r="49" spans="4:10" ht="14.25">
      <c r="D49" s="603"/>
      <c r="E49" s="603"/>
      <c r="F49" s="603"/>
      <c r="G49" s="603"/>
      <c r="H49" s="603"/>
      <c r="I49" s="603"/>
      <c r="J49" s="603"/>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1"/>
  <headerFooter differentFirst="1">
    <firstFooter>&amp;C&amp;[208/&amp;[268</firstFooter>
  </headerFooter>
</worksheet>
</file>

<file path=xl/worksheets/sheet15.xml><?xml version="1.0" encoding="utf-8"?>
<worksheet xmlns="http://schemas.openxmlformats.org/spreadsheetml/2006/main" xmlns:r="http://schemas.openxmlformats.org/officeDocument/2006/relationships">
  <sheetPr>
    <tabColor rgb="FF00B0F0"/>
  </sheetPr>
  <dimension ref="A1:C90"/>
  <sheetViews>
    <sheetView zoomScalePageLayoutView="0" workbookViewId="0" topLeftCell="A1">
      <selection activeCell="B27" sqref="B27:B30"/>
    </sheetView>
  </sheetViews>
  <sheetFormatPr defaultColWidth="11.421875" defaultRowHeight="15"/>
  <cols>
    <col min="1" max="1" width="11.421875" style="4" customWidth="1"/>
    <col min="2" max="2" width="40.421875" style="4" customWidth="1"/>
    <col min="3" max="3" width="88.28125" style="4" customWidth="1"/>
  </cols>
  <sheetData>
    <row r="1" spans="1:3" ht="15">
      <c r="A1" s="209"/>
      <c r="C1" s="192"/>
    </row>
    <row r="2" spans="1:3" ht="15">
      <c r="A2" s="191" t="s">
        <v>19</v>
      </c>
      <c r="B2" s="27"/>
      <c r="C2" s="27"/>
    </row>
    <row r="3" spans="1:3" ht="15">
      <c r="A3" s="12" t="s">
        <v>1905</v>
      </c>
      <c r="B3" s="27"/>
      <c r="C3" s="27"/>
    </row>
    <row r="4" spans="1:3" ht="15">
      <c r="A4" s="203"/>
      <c r="B4" s="25" t="s">
        <v>1798</v>
      </c>
      <c r="C4" s="25" t="s">
        <v>1411</v>
      </c>
    </row>
    <row r="5" spans="1:3" ht="128.25">
      <c r="A5" s="400"/>
      <c r="B5" s="388" t="s">
        <v>1799</v>
      </c>
      <c r="C5" s="484" t="s">
        <v>4412</v>
      </c>
    </row>
    <row r="6" spans="1:3" ht="15">
      <c r="A6" s="67"/>
      <c r="B6" s="554" t="s">
        <v>1884</v>
      </c>
      <c r="C6" s="67"/>
    </row>
    <row r="7" spans="1:3" ht="15" customHeight="1">
      <c r="A7" s="1000" t="s">
        <v>1437</v>
      </c>
      <c r="B7" s="1000" t="s">
        <v>3557</v>
      </c>
      <c r="C7" s="988" t="s">
        <v>1047</v>
      </c>
    </row>
    <row r="8" spans="1:3" ht="15">
      <c r="A8" s="1000"/>
      <c r="B8" s="1000"/>
      <c r="C8" s="989"/>
    </row>
    <row r="9" spans="1:3" ht="15">
      <c r="A9" s="1000"/>
      <c r="B9" s="1000"/>
      <c r="C9" s="989"/>
    </row>
    <row r="10" spans="1:3" ht="15">
      <c r="A10" s="1000"/>
      <c r="B10" s="1000"/>
      <c r="C10" s="990"/>
    </row>
    <row r="11" spans="1:3" ht="15" customHeight="1">
      <c r="A11" s="1000" t="s">
        <v>1559</v>
      </c>
      <c r="B11" s="1000" t="s">
        <v>4414</v>
      </c>
      <c r="C11" s="988" t="s">
        <v>3394</v>
      </c>
    </row>
    <row r="12" spans="1:3" ht="15">
      <c r="A12" s="1000"/>
      <c r="B12" s="1000"/>
      <c r="C12" s="989"/>
    </row>
    <row r="13" spans="1:3" ht="15">
      <c r="A13" s="1000"/>
      <c r="B13" s="1000"/>
      <c r="C13" s="989"/>
    </row>
    <row r="14" spans="1:3" ht="15">
      <c r="A14" s="1000"/>
      <c r="B14" s="1000"/>
      <c r="C14" s="990"/>
    </row>
    <row r="15" spans="1:3" ht="15" customHeight="1">
      <c r="A15" s="1000" t="s">
        <v>1412</v>
      </c>
      <c r="B15" s="1000" t="s">
        <v>3396</v>
      </c>
      <c r="C15" s="988" t="s">
        <v>3395</v>
      </c>
    </row>
    <row r="16" spans="1:3" ht="15">
      <c r="A16" s="1000"/>
      <c r="B16" s="1000"/>
      <c r="C16" s="989"/>
    </row>
    <row r="17" spans="1:3" ht="15">
      <c r="A17" s="1000"/>
      <c r="B17" s="1000"/>
      <c r="C17" s="990"/>
    </row>
    <row r="18" spans="1:3" ht="15" customHeight="1">
      <c r="A18" s="1000" t="s">
        <v>1571</v>
      </c>
      <c r="B18" s="1000" t="s">
        <v>3556</v>
      </c>
      <c r="C18" s="988" t="s">
        <v>1048</v>
      </c>
    </row>
    <row r="19" spans="1:3" ht="15">
      <c r="A19" s="1000"/>
      <c r="B19" s="1000"/>
      <c r="C19" s="989"/>
    </row>
    <row r="20" spans="1:3" ht="15">
      <c r="A20" s="1000"/>
      <c r="B20" s="1000"/>
      <c r="C20" s="990"/>
    </row>
    <row r="21" spans="1:3" ht="15">
      <c r="A21" s="67"/>
      <c r="B21" s="554" t="s">
        <v>1888</v>
      </c>
      <c r="C21" s="67"/>
    </row>
    <row r="22" spans="1:3" ht="15" customHeight="1">
      <c r="A22" s="966" t="s">
        <v>3429</v>
      </c>
      <c r="B22" s="991" t="s">
        <v>4415</v>
      </c>
      <c r="C22" s="292" t="s">
        <v>3129</v>
      </c>
    </row>
    <row r="23" spans="1:3" ht="15">
      <c r="A23" s="966"/>
      <c r="B23" s="991"/>
      <c r="C23" s="292" t="s">
        <v>1051</v>
      </c>
    </row>
    <row r="24" spans="1:3" ht="15">
      <c r="A24" s="966"/>
      <c r="B24" s="991"/>
      <c r="C24" s="292" t="s">
        <v>3399</v>
      </c>
    </row>
    <row r="25" spans="1:3" ht="15">
      <c r="A25" s="966"/>
      <c r="B25" s="991"/>
      <c r="C25" s="292" t="s">
        <v>1055</v>
      </c>
    </row>
    <row r="26" spans="1:3" ht="15">
      <c r="A26" s="966"/>
      <c r="B26" s="991"/>
      <c r="C26" s="292" t="s">
        <v>3400</v>
      </c>
    </row>
    <row r="27" spans="1:3" ht="15" customHeight="1">
      <c r="A27" s="966" t="s">
        <v>3430</v>
      </c>
      <c r="B27" s="991" t="s">
        <v>4416</v>
      </c>
      <c r="C27" s="292" t="s">
        <v>3130</v>
      </c>
    </row>
    <row r="28" spans="1:3" ht="15">
      <c r="A28" s="966"/>
      <c r="B28" s="991"/>
      <c r="C28" s="292" t="s">
        <v>1052</v>
      </c>
    </row>
    <row r="29" spans="1:3" ht="15">
      <c r="A29" s="966"/>
      <c r="B29" s="991"/>
      <c r="C29" s="292" t="s">
        <v>3431</v>
      </c>
    </row>
    <row r="30" spans="1:3" ht="15">
      <c r="A30" s="966"/>
      <c r="B30" s="991"/>
      <c r="C30" s="292" t="s">
        <v>3401</v>
      </c>
    </row>
    <row r="31" spans="1:3" ht="15" customHeight="1">
      <c r="A31" s="1000" t="s">
        <v>1403</v>
      </c>
      <c r="B31" s="1000" t="s">
        <v>4417</v>
      </c>
      <c r="C31" s="988" t="s">
        <v>1049</v>
      </c>
    </row>
    <row r="32" spans="1:3" ht="15">
      <c r="A32" s="1000"/>
      <c r="B32" s="1000"/>
      <c r="C32" s="990"/>
    </row>
    <row r="33" spans="1:3" ht="15" customHeight="1">
      <c r="A33" s="1000" t="s">
        <v>1510</v>
      </c>
      <c r="B33" s="1000" t="s">
        <v>4420</v>
      </c>
      <c r="C33" s="988" t="s">
        <v>1050</v>
      </c>
    </row>
    <row r="34" spans="1:3" ht="15">
      <c r="A34" s="1000"/>
      <c r="B34" s="1000"/>
      <c r="C34" s="990"/>
    </row>
    <row r="35" spans="1:3" ht="15" customHeight="1">
      <c r="A35" s="1000" t="s">
        <v>1407</v>
      </c>
      <c r="B35" s="1000" t="s">
        <v>4418</v>
      </c>
      <c r="C35" s="988" t="s">
        <v>1053</v>
      </c>
    </row>
    <row r="36" spans="1:3" ht="15">
      <c r="A36" s="1000"/>
      <c r="B36" s="1000"/>
      <c r="C36" s="990"/>
    </row>
    <row r="37" spans="1:3" ht="15" customHeight="1">
      <c r="A37" s="1000" t="s">
        <v>1278</v>
      </c>
      <c r="B37" s="1000" t="s">
        <v>4419</v>
      </c>
      <c r="C37" s="988" t="s">
        <v>1054</v>
      </c>
    </row>
    <row r="38" spans="1:3" ht="15">
      <c r="A38" s="1000"/>
      <c r="B38" s="1000"/>
      <c r="C38" s="990"/>
    </row>
    <row r="39" spans="1:3" ht="15">
      <c r="A39" s="67"/>
      <c r="B39" s="554" t="s">
        <v>1889</v>
      </c>
      <c r="C39" s="67"/>
    </row>
    <row r="40" spans="1:3" ht="15" customHeight="1">
      <c r="A40" s="1000" t="s">
        <v>1568</v>
      </c>
      <c r="B40" s="1000" t="s">
        <v>3427</v>
      </c>
      <c r="C40" s="988" t="s">
        <v>963</v>
      </c>
    </row>
    <row r="41" spans="1:3" ht="15">
      <c r="A41" s="1000"/>
      <c r="B41" s="1000"/>
      <c r="C41" s="989"/>
    </row>
    <row r="42" spans="1:3" ht="15">
      <c r="A42" s="1000"/>
      <c r="B42" s="1000"/>
      <c r="C42" s="491" t="s">
        <v>3402</v>
      </c>
    </row>
    <row r="43" spans="1:3" ht="15" customHeight="1">
      <c r="A43" s="1000" t="s">
        <v>1580</v>
      </c>
      <c r="B43" s="1000" t="s">
        <v>3427</v>
      </c>
      <c r="C43" s="988" t="s">
        <v>964</v>
      </c>
    </row>
    <row r="44" spans="1:3" ht="15">
      <c r="A44" s="1000"/>
      <c r="B44" s="1000"/>
      <c r="C44" s="989"/>
    </row>
    <row r="45" spans="1:3" ht="15">
      <c r="A45" s="1000"/>
      <c r="B45" s="1000"/>
      <c r="C45" s="491" t="s">
        <v>3403</v>
      </c>
    </row>
    <row r="46" spans="1:3" ht="15">
      <c r="A46" s="67"/>
      <c r="B46" s="554" t="s">
        <v>1890</v>
      </c>
      <c r="C46" s="67"/>
    </row>
    <row r="47" spans="1:3" ht="15" customHeight="1">
      <c r="A47" s="966" t="s">
        <v>3426</v>
      </c>
      <c r="B47" s="988" t="s">
        <v>3427</v>
      </c>
      <c r="C47" s="490" t="s">
        <v>965</v>
      </c>
    </row>
    <row r="48" spans="1:3" ht="15">
      <c r="A48" s="966"/>
      <c r="B48" s="989"/>
      <c r="C48" s="492" t="s">
        <v>3404</v>
      </c>
    </row>
    <row r="49" spans="1:3" ht="15">
      <c r="A49" s="966"/>
      <c r="B49" s="989"/>
      <c r="C49" s="492" t="s">
        <v>967</v>
      </c>
    </row>
    <row r="50" spans="1:3" ht="15">
      <c r="A50" s="966"/>
      <c r="B50" s="989"/>
      <c r="C50" s="492" t="s">
        <v>3406</v>
      </c>
    </row>
    <row r="51" spans="1:3" ht="15">
      <c r="A51" s="966"/>
      <c r="B51" s="989"/>
      <c r="C51" s="492" t="s">
        <v>3143</v>
      </c>
    </row>
    <row r="52" spans="1:3" ht="15">
      <c r="A52" s="966"/>
      <c r="B52" s="989"/>
      <c r="C52" s="492" t="s">
        <v>969</v>
      </c>
    </row>
    <row r="53" spans="1:3" ht="15">
      <c r="A53" s="966"/>
      <c r="B53" s="989"/>
      <c r="C53" s="492" t="s">
        <v>3408</v>
      </c>
    </row>
    <row r="54" spans="1:3" ht="15">
      <c r="A54" s="966"/>
      <c r="B54" s="989"/>
      <c r="C54" s="492" t="s">
        <v>971</v>
      </c>
    </row>
    <row r="55" spans="1:3" ht="15">
      <c r="A55" s="966"/>
      <c r="B55" s="989"/>
      <c r="C55" s="492" t="s">
        <v>3410</v>
      </c>
    </row>
    <row r="56" spans="1:3" ht="15">
      <c r="A56" s="966"/>
      <c r="B56" s="989"/>
      <c r="C56" s="492" t="s">
        <v>973</v>
      </c>
    </row>
    <row r="57" spans="1:3" ht="15">
      <c r="A57" s="966"/>
      <c r="B57" s="990"/>
      <c r="C57" s="491" t="s">
        <v>3412</v>
      </c>
    </row>
    <row r="58" spans="1:3" ht="15" customHeight="1">
      <c r="A58" s="966" t="s">
        <v>3428</v>
      </c>
      <c r="B58" s="1001" t="s">
        <v>1959</v>
      </c>
      <c r="C58" s="492" t="s">
        <v>966</v>
      </c>
    </row>
    <row r="59" spans="1:3" ht="15">
      <c r="A59" s="966"/>
      <c r="B59" s="1001"/>
      <c r="C59" s="492" t="s">
        <v>3405</v>
      </c>
    </row>
    <row r="60" spans="1:3" ht="15">
      <c r="A60" s="966"/>
      <c r="B60" s="1001"/>
      <c r="C60" s="492" t="s">
        <v>968</v>
      </c>
    </row>
    <row r="61" spans="1:3" ht="15">
      <c r="A61" s="966"/>
      <c r="B61" s="1001"/>
      <c r="C61" s="492" t="s">
        <v>3407</v>
      </c>
    </row>
    <row r="62" spans="1:3" ht="15">
      <c r="A62" s="966"/>
      <c r="B62" s="1001"/>
      <c r="C62" s="492" t="s">
        <v>3144</v>
      </c>
    </row>
    <row r="63" spans="1:3" ht="15">
      <c r="A63" s="966"/>
      <c r="B63" s="1001"/>
      <c r="C63" s="492" t="s">
        <v>970</v>
      </c>
    </row>
    <row r="64" spans="1:3" ht="15">
      <c r="A64" s="966"/>
      <c r="B64" s="1001"/>
      <c r="C64" s="492" t="s">
        <v>3409</v>
      </c>
    </row>
    <row r="65" spans="1:3" ht="15">
      <c r="A65" s="966"/>
      <c r="B65" s="1001"/>
      <c r="C65" s="492" t="s">
        <v>972</v>
      </c>
    </row>
    <row r="66" spans="1:3" ht="15">
      <c r="A66" s="966"/>
      <c r="B66" s="1001"/>
      <c r="C66" s="492" t="s">
        <v>3411</v>
      </c>
    </row>
    <row r="67" spans="1:3" ht="15">
      <c r="A67" s="966"/>
      <c r="B67" s="1001"/>
      <c r="C67" s="492" t="s">
        <v>974</v>
      </c>
    </row>
    <row r="68" spans="1:3" ht="15">
      <c r="A68" s="966"/>
      <c r="B68" s="1001"/>
      <c r="C68" s="491"/>
    </row>
    <row r="69" spans="1:3" ht="15">
      <c r="A69" s="67"/>
      <c r="B69" s="554" t="s">
        <v>3423</v>
      </c>
      <c r="C69" s="67"/>
    </row>
    <row r="70" spans="1:3" ht="15" customHeight="1">
      <c r="A70" s="1000" t="s">
        <v>1317</v>
      </c>
      <c r="B70" s="1000" t="s">
        <v>3425</v>
      </c>
      <c r="C70" s="988" t="s">
        <v>3414</v>
      </c>
    </row>
    <row r="71" spans="1:3" ht="15">
      <c r="A71" s="1000"/>
      <c r="B71" s="1000"/>
      <c r="C71" s="989"/>
    </row>
    <row r="72" spans="1:3" ht="15">
      <c r="A72" s="1000"/>
      <c r="B72" s="1000"/>
      <c r="C72" s="990"/>
    </row>
    <row r="73" spans="1:3" ht="42.75">
      <c r="A73" s="292" t="s">
        <v>1318</v>
      </c>
      <c r="B73" s="292" t="s">
        <v>3424</v>
      </c>
      <c r="C73" s="292" t="s">
        <v>3413</v>
      </c>
    </row>
    <row r="74" spans="1:3" ht="15">
      <c r="A74" s="67"/>
      <c r="B74" s="554" t="s">
        <v>1899</v>
      </c>
      <c r="C74" s="67"/>
    </row>
    <row r="75" spans="1:3" ht="15" customHeight="1">
      <c r="A75" s="1000" t="s">
        <v>1321</v>
      </c>
      <c r="B75" s="1000" t="s">
        <v>3419</v>
      </c>
      <c r="C75" s="490" t="s">
        <v>3415</v>
      </c>
    </row>
    <row r="76" spans="1:3" ht="28.5">
      <c r="A76" s="1000"/>
      <c r="B76" s="1000"/>
      <c r="C76" s="492" t="s">
        <v>4267</v>
      </c>
    </row>
    <row r="77" spans="1:3" ht="28.5">
      <c r="A77" s="1000"/>
      <c r="B77" s="1000"/>
      <c r="C77" s="491" t="s">
        <v>3416</v>
      </c>
    </row>
    <row r="78" spans="1:3" ht="15" customHeight="1">
      <c r="A78" s="1000" t="s">
        <v>1322</v>
      </c>
      <c r="B78" s="1000" t="s">
        <v>3420</v>
      </c>
      <c r="C78" s="490" t="s">
        <v>3415</v>
      </c>
    </row>
    <row r="79" spans="1:3" ht="42.75">
      <c r="A79" s="1000"/>
      <c r="B79" s="1000"/>
      <c r="C79" s="492" t="s">
        <v>3417</v>
      </c>
    </row>
    <row r="80" spans="1:3" ht="42.75">
      <c r="A80" s="1000"/>
      <c r="B80" s="1000"/>
      <c r="C80" s="491" t="s">
        <v>3418</v>
      </c>
    </row>
    <row r="81" spans="1:3" ht="15">
      <c r="A81" s="67"/>
      <c r="B81" s="16" t="s">
        <v>3422</v>
      </c>
      <c r="C81" s="17"/>
    </row>
    <row r="82" spans="1:3" ht="15" customHeight="1">
      <c r="A82" s="1000" t="s">
        <v>1344</v>
      </c>
      <c r="B82" s="1000" t="s">
        <v>3432</v>
      </c>
      <c r="C82" s="988" t="s">
        <v>4413</v>
      </c>
    </row>
    <row r="83" spans="1:3" ht="15">
      <c r="A83" s="1000"/>
      <c r="B83" s="1000"/>
      <c r="C83" s="990"/>
    </row>
    <row r="84" spans="1:3" ht="15" customHeight="1">
      <c r="A84" s="1000" t="s">
        <v>1345</v>
      </c>
      <c r="B84" s="1000" t="s">
        <v>3433</v>
      </c>
      <c r="C84" s="988" t="s">
        <v>3421</v>
      </c>
    </row>
    <row r="85" spans="1:3" ht="15">
      <c r="A85" s="1000"/>
      <c r="B85" s="1000"/>
      <c r="C85" s="990"/>
    </row>
    <row r="86" spans="1:3" ht="15">
      <c r="A86" s="27"/>
      <c r="B86" s="27"/>
      <c r="C86" s="27"/>
    </row>
    <row r="87" spans="1:3" ht="15">
      <c r="A87" s="27"/>
      <c r="B87" s="27"/>
      <c r="C87" s="27"/>
    </row>
    <row r="88" spans="1:3" ht="15">
      <c r="A88" s="27"/>
      <c r="B88" s="27"/>
      <c r="C88" s="27"/>
    </row>
    <row r="89" spans="1:3" ht="15">
      <c r="A89" s="27"/>
      <c r="B89" s="27"/>
      <c r="C89" s="27"/>
    </row>
    <row r="90" spans="1:3" ht="15">
      <c r="A90" s="27"/>
      <c r="B90" s="27"/>
      <c r="C90" s="27"/>
    </row>
  </sheetData>
  <sheetProtection/>
  <mergeCells count="51">
    <mergeCell ref="A7:A10"/>
    <mergeCell ref="B7:B10"/>
    <mergeCell ref="C7:C10"/>
    <mergeCell ref="A11:A14"/>
    <mergeCell ref="B11:B14"/>
    <mergeCell ref="C11:C14"/>
    <mergeCell ref="A15:A17"/>
    <mergeCell ref="B15:B17"/>
    <mergeCell ref="C15:C17"/>
    <mergeCell ref="A18:A20"/>
    <mergeCell ref="B18:B20"/>
    <mergeCell ref="C18:C20"/>
    <mergeCell ref="A22:A26"/>
    <mergeCell ref="B22:B26"/>
    <mergeCell ref="A27:A30"/>
    <mergeCell ref="B27:B30"/>
    <mergeCell ref="A31:A32"/>
    <mergeCell ref="B31:B32"/>
    <mergeCell ref="C31:C32"/>
    <mergeCell ref="A33:A34"/>
    <mergeCell ref="B33:B34"/>
    <mergeCell ref="C33:C34"/>
    <mergeCell ref="A35:A36"/>
    <mergeCell ref="B35:B36"/>
    <mergeCell ref="C35:C36"/>
    <mergeCell ref="B70:B72"/>
    <mergeCell ref="C70:C72"/>
    <mergeCell ref="A75:A77"/>
    <mergeCell ref="B75:B77"/>
    <mergeCell ref="A37:A38"/>
    <mergeCell ref="B37:B38"/>
    <mergeCell ref="C37:C38"/>
    <mergeCell ref="A40:A42"/>
    <mergeCell ref="B40:B42"/>
    <mergeCell ref="C40:C41"/>
    <mergeCell ref="A78:A80"/>
    <mergeCell ref="B78:B80"/>
    <mergeCell ref="A43:A45"/>
    <mergeCell ref="B43:B45"/>
    <mergeCell ref="C43:C44"/>
    <mergeCell ref="A47:A57"/>
    <mergeCell ref="B47:B57"/>
    <mergeCell ref="A58:A68"/>
    <mergeCell ref="B58:B68"/>
    <mergeCell ref="A70:A72"/>
    <mergeCell ref="A82:A83"/>
    <mergeCell ref="B82:B83"/>
    <mergeCell ref="C82:C83"/>
    <mergeCell ref="A84:A85"/>
    <mergeCell ref="B84:B85"/>
    <mergeCell ref="C84:C8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D13" sqref="D13"/>
    </sheetView>
  </sheetViews>
  <sheetFormatPr defaultColWidth="9.140625" defaultRowHeight="15"/>
  <cols>
    <col min="1" max="1" width="9.7109375" style="28" customWidth="1"/>
    <col min="2" max="2" width="47.28125" style="28" customWidth="1"/>
    <col min="3" max="3" width="6.57421875" style="287" customWidth="1"/>
    <col min="4" max="4" width="27.140625" style="28" customWidth="1"/>
    <col min="5" max="5" width="23.421875" style="28" customWidth="1"/>
    <col min="6" max="6" width="23.7109375" style="28" customWidth="1"/>
    <col min="7" max="7" width="27.57421875" style="28" customWidth="1"/>
    <col min="8" max="8" width="28.00390625" style="28" customWidth="1"/>
    <col min="9" max="16384" width="9.140625" style="28" customWidth="1"/>
  </cols>
  <sheetData>
    <row r="1" spans="1:7" ht="15.75">
      <c r="A1" s="223"/>
      <c r="F1" s="227"/>
      <c r="G1" s="228" t="s">
        <v>1646</v>
      </c>
    </row>
    <row r="2" spans="1:12" ht="18" customHeight="1">
      <c r="A2" s="12" t="s">
        <v>33</v>
      </c>
      <c r="B2" s="110"/>
      <c r="C2" s="288"/>
      <c r="D2" s="110"/>
      <c r="E2" s="110"/>
      <c r="F2" s="229"/>
      <c r="G2" s="226" t="s">
        <v>1647</v>
      </c>
      <c r="H2" s="69"/>
      <c r="I2" s="69"/>
      <c r="J2" s="69"/>
      <c r="K2" s="29"/>
      <c r="L2" s="29"/>
    </row>
    <row r="3" spans="1:12" ht="19.5" customHeight="1">
      <c r="A3" s="8" t="s">
        <v>1902</v>
      </c>
      <c r="B3" s="34"/>
      <c r="C3" s="122"/>
      <c r="D3" s="34"/>
      <c r="E3" s="110"/>
      <c r="F3" s="884"/>
      <c r="G3" s="885" t="s">
        <v>4372</v>
      </c>
      <c r="H3" s="69"/>
      <c r="I3" s="69"/>
      <c r="J3" s="69"/>
      <c r="K3" s="29"/>
      <c r="L3" s="29"/>
    </row>
    <row r="4" spans="1:12" ht="14.25">
      <c r="A4" s="8"/>
      <c r="B4" s="34"/>
      <c r="C4" s="122"/>
      <c r="D4" s="34"/>
      <c r="E4" s="110"/>
      <c r="F4" s="92"/>
      <c r="G4" s="92"/>
      <c r="H4" s="69"/>
      <c r="I4" s="69"/>
      <c r="J4" s="69"/>
      <c r="K4" s="29"/>
      <c r="L4" s="29"/>
    </row>
    <row r="5" spans="1:12" ht="14.25">
      <c r="A5" s="272" t="s">
        <v>975</v>
      </c>
      <c r="B5" s="284"/>
      <c r="C5" s="289">
        <v>1</v>
      </c>
      <c r="D5" s="772" t="s">
        <v>1017</v>
      </c>
      <c r="E5" s="774"/>
      <c r="F5" s="721"/>
      <c r="G5" s="721"/>
      <c r="H5" s="635"/>
      <c r="I5" s="69"/>
      <c r="J5" s="69"/>
      <c r="K5" s="29"/>
      <c r="L5" s="29"/>
    </row>
    <row r="6" spans="1:12" ht="14.25">
      <c r="A6" s="272" t="s">
        <v>976</v>
      </c>
      <c r="B6" s="284"/>
      <c r="C6" s="289">
        <v>2</v>
      </c>
      <c r="D6" s="772" t="s">
        <v>1127</v>
      </c>
      <c r="E6" s="774"/>
      <c r="F6" s="721"/>
      <c r="G6" s="721"/>
      <c r="H6" s="635"/>
      <c r="I6" s="69"/>
      <c r="J6" s="69"/>
      <c r="K6" s="29"/>
      <c r="L6" s="29"/>
    </row>
    <row r="7" spans="1:12" ht="14.25">
      <c r="A7" s="285" t="s">
        <v>1129</v>
      </c>
      <c r="B7" s="275"/>
      <c r="C7" s="289">
        <v>3</v>
      </c>
      <c r="D7" s="773" t="s">
        <v>1428</v>
      </c>
      <c r="E7" s="722"/>
      <c r="F7" s="635"/>
      <c r="G7" s="722"/>
      <c r="H7" s="635"/>
      <c r="I7" s="69"/>
      <c r="J7" s="69"/>
      <c r="K7" s="29"/>
      <c r="L7" s="29"/>
    </row>
    <row r="8" spans="1:12" ht="14.25">
      <c r="A8" s="113" t="s">
        <v>1413</v>
      </c>
      <c r="B8" s="134"/>
      <c r="C8" s="289">
        <v>4</v>
      </c>
      <c r="D8" s="742" t="s">
        <v>1438</v>
      </c>
      <c r="E8" s="722"/>
      <c r="F8" s="635"/>
      <c r="G8" s="722"/>
      <c r="H8" s="635"/>
      <c r="I8" s="69"/>
      <c r="J8" s="69"/>
      <c r="K8" s="29"/>
      <c r="L8" s="29"/>
    </row>
    <row r="9" spans="1:12" ht="14.25">
      <c r="A9" s="93"/>
      <c r="B9" s="4"/>
      <c r="C9" s="524"/>
      <c r="D9" s="722"/>
      <c r="E9" s="722"/>
      <c r="F9" s="635"/>
      <c r="G9" s="722"/>
      <c r="H9" s="635"/>
      <c r="I9" s="69"/>
      <c r="J9" s="69"/>
      <c r="K9" s="29"/>
      <c r="L9" s="29"/>
    </row>
    <row r="10" spans="1:12" ht="71.25">
      <c r="A10" s="77"/>
      <c r="B10" s="118" t="s">
        <v>1910</v>
      </c>
      <c r="C10" s="525"/>
      <c r="D10" s="775" t="s">
        <v>3706</v>
      </c>
      <c r="E10" s="775" t="s">
        <v>1908</v>
      </c>
      <c r="F10" s="775" t="s">
        <v>1906</v>
      </c>
      <c r="G10" s="775" t="s">
        <v>1964</v>
      </c>
      <c r="H10" s="775" t="s">
        <v>1959</v>
      </c>
      <c r="I10" s="69"/>
      <c r="J10" s="69"/>
      <c r="K10" s="29"/>
      <c r="L10" s="29"/>
    </row>
    <row r="11" spans="1:12" ht="14.25">
      <c r="A11" s="77"/>
      <c r="B11" s="116"/>
      <c r="C11" s="524"/>
      <c r="D11" s="644"/>
      <c r="E11" s="768"/>
      <c r="F11" s="768"/>
      <c r="G11" s="711"/>
      <c r="H11" s="711"/>
      <c r="I11" s="69"/>
      <c r="J11" s="69"/>
      <c r="K11" s="29"/>
      <c r="L11" s="29"/>
    </row>
    <row r="12" spans="1:12" ht="14.25">
      <c r="A12" s="77"/>
      <c r="B12" s="18" t="s">
        <v>1909</v>
      </c>
      <c r="C12" s="524">
        <v>5</v>
      </c>
      <c r="D12" s="776"/>
      <c r="E12" s="777"/>
      <c r="F12" s="777"/>
      <c r="G12" s="777"/>
      <c r="H12" s="720" t="s">
        <v>1024</v>
      </c>
      <c r="I12" s="69"/>
      <c r="J12" s="69"/>
      <c r="K12" s="29"/>
      <c r="L12" s="29"/>
    </row>
    <row r="13" spans="1:12" ht="14.25">
      <c r="A13" s="77"/>
      <c r="B13" s="84" t="s">
        <v>3696</v>
      </c>
      <c r="C13" s="524">
        <v>6</v>
      </c>
      <c r="D13" s="647" t="s">
        <v>1409</v>
      </c>
      <c r="E13" s="778" t="s">
        <v>1400</v>
      </c>
      <c r="F13" s="779" t="s">
        <v>1504</v>
      </c>
      <c r="G13" s="777"/>
      <c r="H13" s="746"/>
      <c r="I13" s="69"/>
      <c r="J13" s="69"/>
      <c r="K13" s="29"/>
      <c r="L13" s="29"/>
    </row>
    <row r="14" spans="1:12" ht="14.25">
      <c r="A14" s="77"/>
      <c r="B14" s="84" t="s">
        <v>3697</v>
      </c>
      <c r="C14" s="524">
        <v>7</v>
      </c>
      <c r="D14" s="647" t="s">
        <v>1409</v>
      </c>
      <c r="E14" s="778" t="s">
        <v>1400</v>
      </c>
      <c r="F14" s="779" t="s">
        <v>1504</v>
      </c>
      <c r="G14" s="746"/>
      <c r="H14" s="746"/>
      <c r="I14" s="69"/>
      <c r="J14" s="69"/>
      <c r="K14" s="29"/>
      <c r="L14" s="29"/>
    </row>
    <row r="15" spans="1:12" ht="14.25">
      <c r="A15" s="77"/>
      <c r="B15" s="84" t="s">
        <v>3698</v>
      </c>
      <c r="C15" s="524">
        <v>8</v>
      </c>
      <c r="D15" s="647" t="s">
        <v>1409</v>
      </c>
      <c r="E15" s="778" t="s">
        <v>1400</v>
      </c>
      <c r="F15" s="779" t="s">
        <v>1504</v>
      </c>
      <c r="G15" s="746"/>
      <c r="H15" s="746"/>
      <c r="I15" s="69"/>
      <c r="J15" s="69"/>
      <c r="K15" s="29"/>
      <c r="L15" s="29"/>
    </row>
    <row r="16" spans="1:12" ht="14.25">
      <c r="A16" s="77"/>
      <c r="B16" s="84" t="s">
        <v>3699</v>
      </c>
      <c r="C16" s="524">
        <v>9</v>
      </c>
      <c r="D16" s="647" t="s">
        <v>1409</v>
      </c>
      <c r="E16" s="778" t="s">
        <v>1400</v>
      </c>
      <c r="F16" s="779" t="s">
        <v>1504</v>
      </c>
      <c r="G16" s="746"/>
      <c r="H16" s="746"/>
      <c r="I16" s="69"/>
      <c r="J16" s="69"/>
      <c r="K16" s="29"/>
      <c r="L16" s="29"/>
    </row>
    <row r="17" spans="1:12" ht="14.25">
      <c r="A17" s="77"/>
      <c r="B17" s="84" t="s">
        <v>3700</v>
      </c>
      <c r="C17" s="524">
        <v>10</v>
      </c>
      <c r="D17" s="647" t="s">
        <v>1409</v>
      </c>
      <c r="E17" s="778" t="s">
        <v>1400</v>
      </c>
      <c r="F17" s="779" t="s">
        <v>1504</v>
      </c>
      <c r="G17" s="746"/>
      <c r="H17" s="746"/>
      <c r="I17" s="69"/>
      <c r="J17" s="69"/>
      <c r="K17" s="29"/>
      <c r="L17" s="29"/>
    </row>
    <row r="18" spans="1:12" ht="14.25">
      <c r="A18" s="77"/>
      <c r="B18" s="84" t="s">
        <v>3701</v>
      </c>
      <c r="C18" s="526">
        <v>11</v>
      </c>
      <c r="D18" s="647" t="s">
        <v>1409</v>
      </c>
      <c r="E18" s="778" t="s">
        <v>1400</v>
      </c>
      <c r="F18" s="779" t="s">
        <v>1504</v>
      </c>
      <c r="G18" s="746"/>
      <c r="H18" s="746"/>
      <c r="I18" s="69"/>
      <c r="J18" s="69"/>
      <c r="K18" s="29"/>
      <c r="L18" s="29"/>
    </row>
    <row r="19" spans="1:12" ht="14.25">
      <c r="A19" s="77"/>
      <c r="B19" s="84" t="s">
        <v>3702</v>
      </c>
      <c r="C19" s="526">
        <v>12</v>
      </c>
      <c r="D19" s="647" t="s">
        <v>1409</v>
      </c>
      <c r="E19" s="778" t="s">
        <v>1400</v>
      </c>
      <c r="F19" s="779" t="s">
        <v>1504</v>
      </c>
      <c r="G19" s="746"/>
      <c r="H19" s="746"/>
      <c r="I19" s="69"/>
      <c r="J19" s="69"/>
      <c r="K19" s="29"/>
      <c r="L19" s="29"/>
    </row>
    <row r="20" spans="1:12" ht="14.25">
      <c r="A20" s="77"/>
      <c r="B20" s="84" t="s">
        <v>3703</v>
      </c>
      <c r="C20" s="526">
        <v>13</v>
      </c>
      <c r="D20" s="647" t="s">
        <v>1409</v>
      </c>
      <c r="E20" s="778" t="s">
        <v>1400</v>
      </c>
      <c r="F20" s="779" t="s">
        <v>1504</v>
      </c>
      <c r="G20" s="746"/>
      <c r="H20" s="746"/>
      <c r="I20" s="69"/>
      <c r="J20" s="69"/>
      <c r="K20" s="29"/>
      <c r="L20" s="29"/>
    </row>
    <row r="21" spans="1:12" ht="14.25">
      <c r="A21" s="77"/>
      <c r="B21" s="84" t="s">
        <v>3704</v>
      </c>
      <c r="C21" s="526">
        <v>14</v>
      </c>
      <c r="D21" s="647" t="s">
        <v>1409</v>
      </c>
      <c r="E21" s="778" t="s">
        <v>1400</v>
      </c>
      <c r="F21" s="779" t="s">
        <v>1504</v>
      </c>
      <c r="G21" s="746"/>
      <c r="H21" s="746"/>
      <c r="I21" s="69"/>
      <c r="J21" s="69"/>
      <c r="K21" s="29"/>
      <c r="L21" s="29"/>
    </row>
    <row r="22" spans="1:12" ht="14.25">
      <c r="A22" s="77"/>
      <c r="B22" s="84" t="s">
        <v>3705</v>
      </c>
      <c r="C22" s="526">
        <v>15</v>
      </c>
      <c r="D22" s="647" t="s">
        <v>1409</v>
      </c>
      <c r="E22" s="778" t="s">
        <v>1400</v>
      </c>
      <c r="F22" s="779" t="s">
        <v>1504</v>
      </c>
      <c r="G22" s="746"/>
      <c r="H22" s="746"/>
      <c r="I22" s="69"/>
      <c r="J22" s="69"/>
      <c r="K22" s="29"/>
      <c r="L22" s="29"/>
    </row>
    <row r="23" spans="1:12" ht="14.25">
      <c r="A23" s="77"/>
      <c r="B23" s="116" t="s">
        <v>1911</v>
      </c>
      <c r="C23" s="526">
        <v>16</v>
      </c>
      <c r="D23" s="776"/>
      <c r="E23" s="777"/>
      <c r="F23" s="777"/>
      <c r="G23" s="777"/>
      <c r="H23" s="720" t="s">
        <v>1437</v>
      </c>
      <c r="I23" s="69"/>
      <c r="J23" s="69"/>
      <c r="K23" s="29"/>
      <c r="L23" s="29"/>
    </row>
    <row r="24" spans="1:12" ht="28.5">
      <c r="A24" s="77"/>
      <c r="B24" s="106" t="s">
        <v>4268</v>
      </c>
      <c r="C24" s="526">
        <v>17</v>
      </c>
      <c r="D24" s="776"/>
      <c r="E24" s="779" t="s">
        <v>1401</v>
      </c>
      <c r="F24" s="746"/>
      <c r="G24" s="746"/>
      <c r="H24" s="746"/>
      <c r="I24" s="69"/>
      <c r="J24" s="69"/>
      <c r="K24" s="29"/>
      <c r="L24" s="29"/>
    </row>
    <row r="25" spans="1:12" ht="42.75">
      <c r="A25" s="77"/>
      <c r="B25" s="61" t="s">
        <v>4422</v>
      </c>
      <c r="C25" s="526">
        <v>18</v>
      </c>
      <c r="D25" s="776"/>
      <c r="E25" s="779" t="s">
        <v>1402</v>
      </c>
      <c r="F25" s="746"/>
      <c r="G25" s="746"/>
      <c r="H25" s="746"/>
      <c r="I25" s="69"/>
      <c r="J25" s="69"/>
      <c r="K25" s="29"/>
      <c r="L25" s="29"/>
    </row>
    <row r="26" spans="1:12" ht="28.5">
      <c r="A26" s="77"/>
      <c r="B26" s="106" t="s">
        <v>1912</v>
      </c>
      <c r="C26" s="526">
        <v>19</v>
      </c>
      <c r="D26" s="776"/>
      <c r="E26" s="777"/>
      <c r="F26" s="777"/>
      <c r="G26" s="746"/>
      <c r="H26" s="614" t="s">
        <v>2238</v>
      </c>
      <c r="I26" s="69"/>
      <c r="J26" s="69"/>
      <c r="K26" s="29"/>
      <c r="L26" s="29"/>
    </row>
    <row r="27" spans="1:12" ht="28.5">
      <c r="A27" s="77"/>
      <c r="B27" s="118" t="s">
        <v>1913</v>
      </c>
      <c r="C27" s="526">
        <v>20</v>
      </c>
      <c r="D27" s="776"/>
      <c r="E27" s="777"/>
      <c r="F27" s="777"/>
      <c r="G27" s="613" t="s">
        <v>1573</v>
      </c>
      <c r="H27" s="613" t="s">
        <v>1561</v>
      </c>
      <c r="I27" s="69"/>
      <c r="J27" s="69"/>
      <c r="K27" s="69"/>
      <c r="L27" s="69"/>
    </row>
    <row r="28" spans="1:12" ht="14.25">
      <c r="A28" s="77"/>
      <c r="B28" s="116"/>
      <c r="C28" s="524"/>
      <c r="D28" s="116"/>
      <c r="E28" s="116"/>
      <c r="F28" s="135"/>
      <c r="G28" s="135"/>
      <c r="H28" s="69"/>
      <c r="I28" s="69"/>
      <c r="J28" s="69"/>
      <c r="K28" s="69"/>
      <c r="L28" s="69"/>
    </row>
    <row r="29" spans="1:4" ht="14.25">
      <c r="A29" s="4"/>
      <c r="B29" s="4"/>
      <c r="C29" s="277"/>
      <c r="D29"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landscape" paperSize="8" scale="67" r:id="rId1"/>
  <headerFooter differentFirst="1">
    <firstFooter>&amp;C&amp;[209/&amp;[268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E21"/>
  <sheetViews>
    <sheetView zoomScale="70" zoomScaleNormal="70" zoomScalePageLayoutView="0" workbookViewId="0" topLeftCell="A1">
      <selection activeCell="I14" sqref="I14"/>
    </sheetView>
  </sheetViews>
  <sheetFormatPr defaultColWidth="9.140625" defaultRowHeight="15"/>
  <cols>
    <col min="1" max="1" width="9.140625" style="4" customWidth="1"/>
    <col min="2" max="2" width="31.7109375" style="4" customWidth="1"/>
    <col min="3" max="3" width="71.421875" style="4" customWidth="1"/>
    <col min="4" max="16384" width="9.140625" style="4" customWidth="1"/>
  </cols>
  <sheetData>
    <row r="1" spans="1:5" ht="15">
      <c r="A1" s="209"/>
      <c r="C1" s="192"/>
      <c r="E1" s="192"/>
    </row>
    <row r="2" spans="1:3" s="212" customFormat="1" ht="15">
      <c r="A2" s="209" t="s">
        <v>20</v>
      </c>
      <c r="B2" s="210"/>
      <c r="C2" s="210"/>
    </row>
    <row r="3" spans="1:3" ht="15">
      <c r="A3" s="3" t="s">
        <v>1902</v>
      </c>
      <c r="B3" s="27"/>
      <c r="C3" s="27"/>
    </row>
    <row r="4" spans="1:3" ht="14.25">
      <c r="A4" s="203"/>
      <c r="B4" s="25" t="s">
        <v>1798</v>
      </c>
      <c r="C4" s="25" t="s">
        <v>1411</v>
      </c>
    </row>
    <row r="5" spans="1:3" ht="28.5">
      <c r="A5" s="528"/>
      <c r="B5" s="23" t="s">
        <v>1799</v>
      </c>
      <c r="C5" s="23" t="s">
        <v>4421</v>
      </c>
    </row>
    <row r="6" spans="1:3" s="505" customFormat="1" ht="51" customHeight="1">
      <c r="A6" s="406" t="s">
        <v>1409</v>
      </c>
      <c r="B6" s="406" t="s">
        <v>3706</v>
      </c>
      <c r="C6" s="406" t="s">
        <v>3707</v>
      </c>
    </row>
    <row r="7" spans="1:3" s="505" customFormat="1" ht="14.25" customHeight="1">
      <c r="A7" s="1002" t="s">
        <v>1400</v>
      </c>
      <c r="B7" s="1002" t="s">
        <v>3711</v>
      </c>
      <c r="C7" s="1003" t="s">
        <v>3708</v>
      </c>
    </row>
    <row r="8" spans="1:3" s="505" customFormat="1" ht="45" customHeight="1">
      <c r="A8" s="1002"/>
      <c r="B8" s="1002"/>
      <c r="C8" s="1004"/>
    </row>
    <row r="9" spans="1:3" s="505" customFormat="1" ht="14.25" customHeight="1">
      <c r="A9" s="1002" t="s">
        <v>1504</v>
      </c>
      <c r="B9" s="1002" t="s">
        <v>3709</v>
      </c>
      <c r="C9" s="1003" t="s">
        <v>3710</v>
      </c>
    </row>
    <row r="10" spans="1:3" s="505" customFormat="1" ht="45.75" customHeight="1">
      <c r="A10" s="1002"/>
      <c r="B10" s="1002"/>
      <c r="C10" s="1004"/>
    </row>
    <row r="11" spans="1:3" s="505" customFormat="1" ht="14.25" customHeight="1">
      <c r="A11" s="1002" t="s">
        <v>1024</v>
      </c>
      <c r="B11" s="1002" t="s">
        <v>1914</v>
      </c>
      <c r="C11" s="1005" t="s">
        <v>1915</v>
      </c>
    </row>
    <row r="12" spans="1:3" s="505" customFormat="1" ht="61.5" customHeight="1">
      <c r="A12" s="1002"/>
      <c r="B12" s="1002"/>
      <c r="C12" s="1006"/>
    </row>
    <row r="13" spans="1:3" s="505" customFormat="1" ht="78.75" customHeight="1">
      <c r="A13" s="187" t="s">
        <v>1437</v>
      </c>
      <c r="B13" s="187" t="s">
        <v>1917</v>
      </c>
      <c r="C13" s="187" t="s">
        <v>1916</v>
      </c>
    </row>
    <row r="14" spans="1:3" s="505" customFormat="1" ht="78" customHeight="1">
      <c r="A14" s="187" t="s">
        <v>1401</v>
      </c>
      <c r="B14" s="187" t="s">
        <v>1918</v>
      </c>
      <c r="C14" s="187" t="s">
        <v>4424</v>
      </c>
    </row>
    <row r="15" spans="1:3" s="505" customFormat="1" ht="92.25" customHeight="1">
      <c r="A15" s="187" t="s">
        <v>1402</v>
      </c>
      <c r="B15" s="187" t="s">
        <v>1919</v>
      </c>
      <c r="C15" s="187" t="s">
        <v>4423</v>
      </c>
    </row>
    <row r="16" spans="1:3" s="505" customFormat="1" ht="64.5" customHeight="1">
      <c r="A16" s="187" t="s">
        <v>1560</v>
      </c>
      <c r="B16" s="187" t="s">
        <v>1920</v>
      </c>
      <c r="C16" s="187" t="s">
        <v>1924</v>
      </c>
    </row>
    <row r="17" spans="1:3" s="505" customFormat="1" ht="108.75" customHeight="1">
      <c r="A17" s="187" t="s">
        <v>1573</v>
      </c>
      <c r="B17" s="187" t="s">
        <v>1921</v>
      </c>
      <c r="C17" s="187" t="s">
        <v>1923</v>
      </c>
    </row>
    <row r="18" spans="1:3" s="505" customFormat="1" ht="14.25" customHeight="1">
      <c r="A18" s="1002" t="s">
        <v>1561</v>
      </c>
      <c r="B18" s="1002" t="s">
        <v>1922</v>
      </c>
      <c r="C18" s="1003" t="s">
        <v>1925</v>
      </c>
    </row>
    <row r="19" spans="1:3" s="505" customFormat="1" ht="92.25" customHeight="1">
      <c r="A19" s="1002"/>
      <c r="B19" s="1002"/>
      <c r="C19" s="1007"/>
    </row>
    <row r="20" s="505" customFormat="1" ht="14.25"/>
    <row r="21" s="505" customFormat="1" ht="14.25">
      <c r="B21" s="527"/>
    </row>
  </sheetData>
  <sheetProtection/>
  <mergeCells count="12">
    <mergeCell ref="C7:C8"/>
    <mergeCell ref="C9:C10"/>
    <mergeCell ref="C11:C12"/>
    <mergeCell ref="C18:C19"/>
    <mergeCell ref="B7:B8"/>
    <mergeCell ref="B9:B10"/>
    <mergeCell ref="B11:B12"/>
    <mergeCell ref="B18:B19"/>
    <mergeCell ref="A7:A8"/>
    <mergeCell ref="A18:A19"/>
    <mergeCell ref="A9:A10"/>
    <mergeCell ref="A11:A12"/>
  </mergeCells>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oddFooter>&amp;C&amp;[122/&amp;[268</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B1">
      <selection activeCell="D18" sqref="D18"/>
    </sheetView>
  </sheetViews>
  <sheetFormatPr defaultColWidth="9.140625" defaultRowHeight="15"/>
  <cols>
    <col min="1" max="1" width="9.140625" style="28" customWidth="1"/>
    <col min="2" max="2" width="52.28125" style="28" customWidth="1"/>
    <col min="3" max="3" width="8.00390625" style="28" customWidth="1"/>
    <col min="4" max="4" width="12.57421875" style="28" customWidth="1"/>
    <col min="5" max="5" width="17.57421875" style="28" customWidth="1"/>
    <col min="6" max="6" width="16.00390625" style="28" customWidth="1"/>
    <col min="7" max="7" width="21.00390625" style="28" customWidth="1"/>
    <col min="8" max="8" width="26.28125" style="28" customWidth="1"/>
    <col min="9" max="9" width="21.00390625" style="28" customWidth="1"/>
    <col min="10" max="10" width="25.7109375" style="28" customWidth="1"/>
    <col min="11" max="11" width="21.7109375" style="28" customWidth="1"/>
    <col min="12" max="16384" width="9.140625" style="28" customWidth="1"/>
  </cols>
  <sheetData>
    <row r="1" ht="15">
      <c r="A1" s="223"/>
    </row>
    <row r="2" spans="1:10" ht="14.25">
      <c r="A2" s="8" t="s">
        <v>34</v>
      </c>
      <c r="B2" s="51"/>
      <c r="C2" s="51"/>
      <c r="D2" s="34"/>
      <c r="E2" s="34"/>
      <c r="F2" s="122"/>
      <c r="G2" s="122"/>
      <c r="H2" s="122"/>
      <c r="I2" s="92"/>
      <c r="J2" s="92"/>
    </row>
    <row r="3" spans="1:10" ht="14.25">
      <c r="A3" s="12" t="s">
        <v>1926</v>
      </c>
      <c r="B3" s="34"/>
      <c r="C3" s="34"/>
      <c r="D3" s="34"/>
      <c r="E3" s="34"/>
      <c r="F3" s="122"/>
      <c r="G3" s="122"/>
      <c r="H3" s="122"/>
      <c r="I3" s="92"/>
      <c r="J3" s="92"/>
    </row>
    <row r="4" spans="1:10" ht="14.25">
      <c r="A4" s="12"/>
      <c r="B4" s="34"/>
      <c r="C4" s="34"/>
      <c r="D4" s="34"/>
      <c r="E4" s="34"/>
      <c r="F4" s="122"/>
      <c r="G4" s="122"/>
      <c r="H4" s="122"/>
      <c r="I4" s="92"/>
      <c r="J4" s="92"/>
    </row>
    <row r="5" spans="1:10" ht="15">
      <c r="A5" s="272" t="s">
        <v>977</v>
      </c>
      <c r="B5" s="284"/>
      <c r="C5" s="284">
        <v>1</v>
      </c>
      <c r="D5" s="274" t="s">
        <v>1126</v>
      </c>
      <c r="E5" s="34"/>
      <c r="F5" s="227"/>
      <c r="G5" s="228" t="s">
        <v>1646</v>
      </c>
      <c r="H5" s="76"/>
      <c r="I5" s="76"/>
      <c r="J5" s="92"/>
    </row>
    <row r="6" spans="1:10" ht="15">
      <c r="A6" s="272" t="s">
        <v>978</v>
      </c>
      <c r="B6" s="284"/>
      <c r="C6" s="284">
        <v>2</v>
      </c>
      <c r="D6" s="274" t="s">
        <v>1125</v>
      </c>
      <c r="E6" s="34"/>
      <c r="F6" s="229"/>
      <c r="G6" s="226" t="s">
        <v>1647</v>
      </c>
      <c r="H6" s="76"/>
      <c r="I6" s="76"/>
      <c r="J6" s="92"/>
    </row>
    <row r="7" spans="1:10" ht="15">
      <c r="A7" s="272" t="s">
        <v>979</v>
      </c>
      <c r="B7" s="284"/>
      <c r="C7" s="284">
        <v>3</v>
      </c>
      <c r="D7" s="274" t="s">
        <v>1124</v>
      </c>
      <c r="E7" s="34"/>
      <c r="F7" s="884"/>
      <c r="G7" s="885" t="s">
        <v>4372</v>
      </c>
      <c r="H7" s="76"/>
      <c r="I7" s="76"/>
      <c r="J7" s="92"/>
    </row>
    <row r="8" spans="1:10" ht="14.25">
      <c r="A8" s="272" t="s">
        <v>980</v>
      </c>
      <c r="B8" s="284"/>
      <c r="C8" s="284">
        <v>4</v>
      </c>
      <c r="D8" s="274" t="s">
        <v>1123</v>
      </c>
      <c r="E8" s="34"/>
      <c r="F8" s="76"/>
      <c r="G8" s="76"/>
      <c r="H8" s="76"/>
      <c r="I8" s="76"/>
      <c r="J8" s="92"/>
    </row>
    <row r="9" spans="1:10" ht="14.25">
      <c r="A9" s="272" t="s">
        <v>981</v>
      </c>
      <c r="B9" s="284"/>
      <c r="C9" s="284">
        <v>5</v>
      </c>
      <c r="D9" s="274" t="s">
        <v>1122</v>
      </c>
      <c r="E9" s="34"/>
      <c r="F9" s="76"/>
      <c r="G9" s="76"/>
      <c r="H9" s="76"/>
      <c r="I9" s="76"/>
      <c r="J9" s="92"/>
    </row>
    <row r="10" spans="1:10" ht="14.25">
      <c r="A10" s="272" t="s">
        <v>982</v>
      </c>
      <c r="B10" s="284"/>
      <c r="C10" s="284">
        <v>6</v>
      </c>
      <c r="D10" s="274" t="s">
        <v>983</v>
      </c>
      <c r="E10" s="34"/>
      <c r="F10" s="76"/>
      <c r="G10" s="76"/>
      <c r="H10" s="76"/>
      <c r="I10" s="76"/>
      <c r="J10" s="92"/>
    </row>
    <row r="11" spans="1:10" ht="14.25">
      <c r="A11" s="272" t="s">
        <v>984</v>
      </c>
      <c r="B11" s="284"/>
      <c r="C11" s="284">
        <v>7</v>
      </c>
      <c r="D11" s="274" t="s">
        <v>1127</v>
      </c>
      <c r="E11" s="34"/>
      <c r="F11" s="76"/>
      <c r="G11" s="76"/>
      <c r="H11" s="76"/>
      <c r="I11" s="76"/>
      <c r="J11" s="92"/>
    </row>
    <row r="12" spans="1:10" ht="14.25">
      <c r="A12" s="285" t="s">
        <v>1129</v>
      </c>
      <c r="B12" s="284"/>
      <c r="C12" s="284">
        <v>8</v>
      </c>
      <c r="D12" s="276" t="s">
        <v>1428</v>
      </c>
      <c r="E12" s="54"/>
      <c r="F12" s="54"/>
      <c r="G12" s="54"/>
      <c r="H12" s="54"/>
      <c r="I12" s="54"/>
      <c r="J12" s="54"/>
    </row>
    <row r="13" spans="1:10" ht="14.25">
      <c r="A13" s="113" t="s">
        <v>1413</v>
      </c>
      <c r="B13" s="125"/>
      <c r="C13" s="284">
        <v>9</v>
      </c>
      <c r="D13" s="87" t="s">
        <v>1438</v>
      </c>
      <c r="E13" s="54"/>
      <c r="F13" s="1008"/>
      <c r="G13" s="1008"/>
      <c r="H13" s="1008"/>
      <c r="I13" s="1009"/>
      <c r="J13" s="1009"/>
    </row>
    <row r="14" spans="1:10" ht="14.25">
      <c r="A14" s="93"/>
      <c r="B14" s="4"/>
      <c r="C14" s="4"/>
      <c r="D14" s="136"/>
      <c r="E14" s="136"/>
      <c r="F14" s="136"/>
      <c r="G14" s="136"/>
      <c r="H14" s="136"/>
      <c r="I14" s="124"/>
      <c r="J14" s="124"/>
    </row>
    <row r="15" spans="1:11" ht="45.75" customHeight="1">
      <c r="A15" s="78"/>
      <c r="B15" s="137" t="s">
        <v>1927</v>
      </c>
      <c r="C15" s="137"/>
      <c r="D15" s="997" t="s">
        <v>3554</v>
      </c>
      <c r="E15" s="998"/>
      <c r="F15" s="997" t="s">
        <v>3555</v>
      </c>
      <c r="G15" s="998"/>
      <c r="H15" s="998"/>
      <c r="I15" s="998"/>
      <c r="J15" s="999"/>
      <c r="K15" s="4"/>
    </row>
    <row r="16" spans="1:14" ht="130.5" customHeight="1">
      <c r="A16" s="78"/>
      <c r="B16" s="75"/>
      <c r="C16" s="75"/>
      <c r="D16" s="752" t="s">
        <v>1882</v>
      </c>
      <c r="E16" s="753" t="s">
        <v>1883</v>
      </c>
      <c r="F16" s="753" t="s">
        <v>1882</v>
      </c>
      <c r="G16" s="753" t="s">
        <v>3561</v>
      </c>
      <c r="H16" s="753" t="s">
        <v>1964</v>
      </c>
      <c r="I16" s="753" t="s">
        <v>1958</v>
      </c>
      <c r="J16" s="753" t="s">
        <v>1959</v>
      </c>
      <c r="K16" s="4"/>
      <c r="L16" s="4"/>
      <c r="M16" s="4"/>
      <c r="N16" s="4"/>
    </row>
    <row r="17" spans="1:14" ht="14.25">
      <c r="A17" s="77"/>
      <c r="B17" s="86"/>
      <c r="C17" s="86"/>
      <c r="D17" s="727"/>
      <c r="E17" s="727"/>
      <c r="F17" s="727"/>
      <c r="G17" s="727"/>
      <c r="H17" s="727"/>
      <c r="I17" s="727"/>
      <c r="J17" s="727"/>
      <c r="K17" s="4"/>
      <c r="L17" s="4"/>
      <c r="M17" s="4"/>
      <c r="N17" s="4"/>
    </row>
    <row r="18" spans="1:14" ht="28.5">
      <c r="A18" s="77"/>
      <c r="B18" s="34" t="s">
        <v>1928</v>
      </c>
      <c r="C18" s="37">
        <v>10</v>
      </c>
      <c r="D18" s="713" t="s">
        <v>1400</v>
      </c>
      <c r="E18" s="713" t="s">
        <v>1058</v>
      </c>
      <c r="F18" s="713" t="s">
        <v>1504</v>
      </c>
      <c r="G18" s="713" t="s">
        <v>1026</v>
      </c>
      <c r="H18" s="758" t="s">
        <v>1001</v>
      </c>
      <c r="I18" s="720" t="s">
        <v>1027</v>
      </c>
      <c r="J18" s="758" t="s">
        <v>1002</v>
      </c>
      <c r="K18" s="4"/>
      <c r="L18" s="4"/>
      <c r="M18" s="4"/>
      <c r="N18" s="4"/>
    </row>
    <row r="19" spans="1:14" ht="14.25">
      <c r="A19" s="77"/>
      <c r="B19" s="86"/>
      <c r="C19" s="281"/>
      <c r="D19" s="780"/>
      <c r="E19" s="780"/>
      <c r="F19" s="780"/>
      <c r="G19" s="780"/>
      <c r="H19" s="617"/>
      <c r="I19" s="617"/>
      <c r="J19" s="617"/>
      <c r="K19" s="4"/>
      <c r="L19" s="4"/>
      <c r="M19" s="4"/>
      <c r="N19" s="4"/>
    </row>
    <row r="20" spans="1:14" ht="28.5">
      <c r="A20" s="77"/>
      <c r="B20" s="34" t="s">
        <v>1929</v>
      </c>
      <c r="C20" s="37">
        <v>11</v>
      </c>
      <c r="D20" s="713" t="s">
        <v>1401</v>
      </c>
      <c r="E20" s="713" t="s">
        <v>1028</v>
      </c>
      <c r="F20" s="713" t="s">
        <v>1508</v>
      </c>
      <c r="G20" s="713" t="s">
        <v>1029</v>
      </c>
      <c r="H20" s="758" t="s">
        <v>1003</v>
      </c>
      <c r="I20" s="720" t="s">
        <v>1030</v>
      </c>
      <c r="J20" s="758" t="s">
        <v>1004</v>
      </c>
      <c r="K20" s="4"/>
      <c r="L20" s="4"/>
      <c r="M20" s="4"/>
      <c r="N20" s="4"/>
    </row>
    <row r="21" spans="1:14" ht="14.25">
      <c r="A21" s="77"/>
      <c r="B21" s="34"/>
      <c r="C21" s="37"/>
      <c r="D21" s="780"/>
      <c r="E21" s="780"/>
      <c r="F21" s="780"/>
      <c r="G21" s="780"/>
      <c r="H21" s="617"/>
      <c r="I21" s="617"/>
      <c r="J21" s="617"/>
      <c r="K21" s="4"/>
      <c r="L21" s="4"/>
      <c r="M21" s="4"/>
      <c r="N21" s="4"/>
    </row>
    <row r="22" spans="1:14" ht="28.5">
      <c r="A22" s="77"/>
      <c r="B22" s="34" t="s">
        <v>4550</v>
      </c>
      <c r="C22" s="37">
        <v>12</v>
      </c>
      <c r="D22" s="713" t="s">
        <v>1402</v>
      </c>
      <c r="E22" s="713" t="s">
        <v>985</v>
      </c>
      <c r="F22" s="713" t="s">
        <v>1509</v>
      </c>
      <c r="G22" s="713" t="s">
        <v>986</v>
      </c>
      <c r="H22" s="758" t="s">
        <v>1005</v>
      </c>
      <c r="I22" s="720" t="s">
        <v>987</v>
      </c>
      <c r="J22" s="758" t="s">
        <v>1006</v>
      </c>
      <c r="K22" s="4"/>
      <c r="L22" s="4"/>
      <c r="M22" s="4"/>
      <c r="N22" s="4"/>
    </row>
    <row r="23" spans="1:14" ht="14.25">
      <c r="A23" s="77"/>
      <c r="B23" s="86"/>
      <c r="C23" s="281"/>
      <c r="D23" s="780"/>
      <c r="E23" s="780"/>
      <c r="F23" s="780"/>
      <c r="G23" s="780"/>
      <c r="H23" s="617"/>
      <c r="I23" s="617"/>
      <c r="J23" s="617"/>
      <c r="K23" s="4"/>
      <c r="L23" s="4"/>
      <c r="M23" s="4"/>
      <c r="N23" s="4"/>
    </row>
    <row r="24" spans="1:14" ht="14.25">
      <c r="A24" s="77"/>
      <c r="B24" s="34" t="s">
        <v>4425</v>
      </c>
      <c r="C24" s="37">
        <v>13</v>
      </c>
      <c r="D24" s="780"/>
      <c r="E24" s="780"/>
      <c r="F24" s="780"/>
      <c r="G24" s="780"/>
      <c r="H24" s="720" t="s">
        <v>988</v>
      </c>
      <c r="I24" s="617"/>
      <c r="J24" s="720" t="s">
        <v>989</v>
      </c>
      <c r="K24" s="4"/>
      <c r="L24" s="4"/>
      <c r="M24" s="4"/>
      <c r="N24" s="4"/>
    </row>
    <row r="25" spans="1:14" ht="28.5">
      <c r="A25" s="77"/>
      <c r="B25" s="549" t="s">
        <v>4426</v>
      </c>
      <c r="C25" s="290">
        <v>14</v>
      </c>
      <c r="D25" s="713" t="s">
        <v>1403</v>
      </c>
      <c r="E25" s="713" t="s">
        <v>1031</v>
      </c>
      <c r="F25" s="713" t="s">
        <v>1510</v>
      </c>
      <c r="G25" s="713" t="s">
        <v>1032</v>
      </c>
      <c r="H25" s="758" t="s">
        <v>1007</v>
      </c>
      <c r="I25" s="720" t="s">
        <v>1033</v>
      </c>
      <c r="J25" s="758" t="s">
        <v>1008</v>
      </c>
      <c r="K25" s="4"/>
      <c r="L25" s="4"/>
      <c r="M25" s="4"/>
      <c r="N25" s="4"/>
    </row>
    <row r="26" spans="1:14" ht="28.5">
      <c r="A26" s="77"/>
      <c r="B26" s="549" t="s">
        <v>4427</v>
      </c>
      <c r="C26" s="290">
        <v>15</v>
      </c>
      <c r="D26" s="713" t="s">
        <v>1404</v>
      </c>
      <c r="E26" s="713" t="s">
        <v>1505</v>
      </c>
      <c r="F26" s="713" t="s">
        <v>1511</v>
      </c>
      <c r="G26" s="713" t="s">
        <v>990</v>
      </c>
      <c r="H26" s="758" t="s">
        <v>1009</v>
      </c>
      <c r="I26" s="720" t="s">
        <v>991</v>
      </c>
      <c r="J26" s="758" t="s">
        <v>1010</v>
      </c>
      <c r="K26" s="4"/>
      <c r="L26" s="4"/>
      <c r="M26" s="4"/>
      <c r="N26" s="4"/>
    </row>
    <row r="27" spans="1:14" s="29" customFormat="1" ht="28.5">
      <c r="A27" s="64"/>
      <c r="B27" s="548" t="s">
        <v>4428</v>
      </c>
      <c r="C27" s="56">
        <v>16</v>
      </c>
      <c r="D27" s="720" t="s">
        <v>1405</v>
      </c>
      <c r="E27" s="720" t="s">
        <v>992</v>
      </c>
      <c r="F27" s="720" t="s">
        <v>1512</v>
      </c>
      <c r="G27" s="720" t="s">
        <v>993</v>
      </c>
      <c r="H27" s="758" t="s">
        <v>2239</v>
      </c>
      <c r="I27" s="720" t="s">
        <v>994</v>
      </c>
      <c r="J27" s="758" t="s">
        <v>2240</v>
      </c>
      <c r="K27" s="13"/>
      <c r="L27" s="13"/>
      <c r="M27" s="13"/>
      <c r="N27" s="13"/>
    </row>
    <row r="28" spans="1:14" ht="14.25">
      <c r="A28" s="77"/>
      <c r="B28" s="127"/>
      <c r="C28" s="127"/>
      <c r="D28" s="715"/>
      <c r="E28" s="715"/>
      <c r="F28" s="715"/>
      <c r="G28" s="715"/>
      <c r="H28" s="735"/>
      <c r="I28" s="735"/>
      <c r="J28" s="735"/>
      <c r="K28" s="27"/>
      <c r="L28" s="27"/>
      <c r="M28" s="27"/>
      <c r="N28" s="27"/>
    </row>
    <row r="29" spans="1:14" ht="28.5">
      <c r="A29" s="77"/>
      <c r="B29" s="34" t="s">
        <v>1930</v>
      </c>
      <c r="C29" s="34">
        <v>17</v>
      </c>
      <c r="D29" s="713" t="s">
        <v>1406</v>
      </c>
      <c r="E29" s="713" t="s">
        <v>1444</v>
      </c>
      <c r="F29" s="713" t="s">
        <v>1513</v>
      </c>
      <c r="G29" s="713" t="s">
        <v>1013</v>
      </c>
      <c r="H29" s="758" t="s">
        <v>2241</v>
      </c>
      <c r="I29" s="720" t="s">
        <v>1014</v>
      </c>
      <c r="J29" s="758" t="s">
        <v>2242</v>
      </c>
      <c r="K29" s="4"/>
      <c r="L29" s="4"/>
      <c r="M29" s="4"/>
      <c r="N29" s="4"/>
    </row>
    <row r="30" spans="1:14" ht="14.25">
      <c r="A30" s="77"/>
      <c r="B30" s="34"/>
      <c r="C30" s="34"/>
      <c r="D30" s="721"/>
      <c r="E30" s="780"/>
      <c r="F30" s="780"/>
      <c r="G30" s="781"/>
      <c r="H30" s="617"/>
      <c r="I30" s="617"/>
      <c r="J30" s="617"/>
      <c r="K30" s="4"/>
      <c r="L30" s="4"/>
      <c r="M30" s="4"/>
      <c r="N30" s="4"/>
    </row>
    <row r="31" spans="1:14" ht="28.5">
      <c r="A31" s="77"/>
      <c r="B31" s="34" t="s">
        <v>1931</v>
      </c>
      <c r="C31" s="34">
        <v>18</v>
      </c>
      <c r="D31" s="713" t="s">
        <v>1407</v>
      </c>
      <c r="E31" s="713" t="s">
        <v>1446</v>
      </c>
      <c r="F31" s="713" t="s">
        <v>1278</v>
      </c>
      <c r="G31" s="714" t="s">
        <v>1012</v>
      </c>
      <c r="H31" s="758" t="s">
        <v>2243</v>
      </c>
      <c r="I31" s="720" t="s">
        <v>1035</v>
      </c>
      <c r="J31" s="758" t="s">
        <v>2244</v>
      </c>
      <c r="K31" s="4"/>
      <c r="L31" s="4"/>
      <c r="M31" s="4"/>
      <c r="N31" s="4"/>
    </row>
    <row r="32" spans="1:14" ht="14.25">
      <c r="A32" s="77"/>
      <c r="B32" s="34"/>
      <c r="C32" s="34"/>
      <c r="D32" s="721"/>
      <c r="E32" s="780"/>
      <c r="F32" s="780"/>
      <c r="G32" s="781"/>
      <c r="H32" s="617"/>
      <c r="I32" s="617"/>
      <c r="J32" s="617"/>
      <c r="K32" s="4"/>
      <c r="L32" s="4"/>
      <c r="M32" s="4"/>
      <c r="N32" s="4"/>
    </row>
    <row r="33" spans="1:14" ht="28.5">
      <c r="A33" s="77"/>
      <c r="B33" s="34" t="s">
        <v>1932</v>
      </c>
      <c r="C33" s="34">
        <v>19</v>
      </c>
      <c r="D33" s="713" t="s">
        <v>1408</v>
      </c>
      <c r="E33" s="713" t="s">
        <v>995</v>
      </c>
      <c r="F33" s="713" t="s">
        <v>1514</v>
      </c>
      <c r="G33" s="713" t="s">
        <v>996</v>
      </c>
      <c r="H33" s="758" t="s">
        <v>2245</v>
      </c>
      <c r="I33" s="720" t="s">
        <v>997</v>
      </c>
      <c r="J33" s="758" t="s">
        <v>2246</v>
      </c>
      <c r="K33" s="4"/>
      <c r="L33" s="4"/>
      <c r="M33" s="4"/>
      <c r="N33" s="4"/>
    </row>
    <row r="34" spans="1:14" ht="14.25">
      <c r="A34" s="77"/>
      <c r="B34" s="34"/>
      <c r="C34" s="34"/>
      <c r="D34" s="780"/>
      <c r="E34" s="780"/>
      <c r="F34" s="780"/>
      <c r="G34" s="780"/>
      <c r="H34" s="617"/>
      <c r="I34" s="617"/>
      <c r="J34" s="617"/>
      <c r="K34" s="4"/>
      <c r="L34" s="4"/>
      <c r="M34" s="4"/>
      <c r="N34" s="4"/>
    </row>
    <row r="35" spans="1:14" ht="42.75">
      <c r="A35" s="77"/>
      <c r="B35" s="120" t="s">
        <v>1933</v>
      </c>
      <c r="C35" s="34">
        <v>20</v>
      </c>
      <c r="D35" s="780"/>
      <c r="E35" s="780"/>
      <c r="F35" s="780"/>
      <c r="G35" s="780"/>
      <c r="H35" s="758" t="s">
        <v>945</v>
      </c>
      <c r="I35" s="617"/>
      <c r="J35" s="758" t="s">
        <v>946</v>
      </c>
      <c r="K35" s="4"/>
      <c r="L35" s="4"/>
      <c r="M35" s="4"/>
      <c r="N35" s="4"/>
    </row>
    <row r="36" spans="1:14" ht="14.25">
      <c r="A36" s="77"/>
      <c r="B36" s="34"/>
      <c r="C36" s="34"/>
      <c r="D36" s="780"/>
      <c r="E36" s="780"/>
      <c r="F36" s="780"/>
      <c r="G36" s="780"/>
      <c r="H36" s="617"/>
      <c r="I36" s="617"/>
      <c r="J36" s="617"/>
      <c r="K36" s="4"/>
      <c r="L36" s="4"/>
      <c r="M36" s="4"/>
      <c r="N36" s="4"/>
    </row>
    <row r="37" spans="1:14" ht="28.5">
      <c r="A37" s="77"/>
      <c r="B37" s="118" t="s">
        <v>1934</v>
      </c>
      <c r="C37" s="278">
        <v>21</v>
      </c>
      <c r="D37" s="780"/>
      <c r="E37" s="780"/>
      <c r="F37" s="780"/>
      <c r="G37" s="782"/>
      <c r="H37" s="720" t="s">
        <v>1567</v>
      </c>
      <c r="I37" s="633"/>
      <c r="J37" s="720" t="s">
        <v>1579</v>
      </c>
      <c r="K37" s="4"/>
      <c r="L37" s="4"/>
      <c r="M37" s="4"/>
      <c r="N37" s="4"/>
    </row>
    <row r="38" spans="1:14" ht="14.25">
      <c r="A38" s="77"/>
      <c r="B38" s="34"/>
      <c r="C38" s="122"/>
      <c r="D38" s="780"/>
      <c r="E38" s="780"/>
      <c r="F38" s="780"/>
      <c r="G38" s="780"/>
      <c r="H38" s="780"/>
      <c r="I38" s="780"/>
      <c r="J38" s="780"/>
      <c r="K38" s="4"/>
      <c r="L38" s="4"/>
      <c r="M38" s="4"/>
      <c r="N38" s="4"/>
    </row>
    <row r="39" spans="1:14" ht="14.25">
      <c r="A39" s="77"/>
      <c r="B39" s="286" t="s">
        <v>998</v>
      </c>
      <c r="C39" s="289">
        <v>22</v>
      </c>
      <c r="D39" s="784" t="s">
        <v>999</v>
      </c>
      <c r="E39" s="633"/>
      <c r="F39" s="639"/>
      <c r="G39" s="780"/>
      <c r="H39" s="780"/>
      <c r="I39" s="780"/>
      <c r="J39" s="780"/>
      <c r="K39" s="4"/>
      <c r="L39" s="4"/>
      <c r="M39" s="4"/>
      <c r="N39" s="4"/>
    </row>
    <row r="40" spans="1:14" ht="14.25">
      <c r="A40" s="77"/>
      <c r="B40" s="125" t="s">
        <v>1000</v>
      </c>
      <c r="C40" s="266">
        <v>23</v>
      </c>
      <c r="D40" s="771" t="s">
        <v>1415</v>
      </c>
      <c r="E40" s="783"/>
      <c r="F40" s="715"/>
      <c r="G40" s="780"/>
      <c r="H40" s="780"/>
      <c r="I40" s="780"/>
      <c r="J40" s="780"/>
      <c r="K40" s="4"/>
      <c r="L40" s="4"/>
      <c r="M40" s="4"/>
      <c r="N40" s="4"/>
    </row>
    <row r="41" spans="1:14" ht="14.25">
      <c r="A41" s="77"/>
      <c r="B41" s="84"/>
      <c r="C41" s="84"/>
      <c r="D41" s="117"/>
      <c r="E41" s="117"/>
      <c r="F41" s="117"/>
      <c r="G41" s="117"/>
      <c r="H41" s="117"/>
      <c r="I41" s="117"/>
      <c r="J41" s="117"/>
      <c r="K41" s="4"/>
      <c r="L41" s="4"/>
      <c r="M41" s="4"/>
      <c r="N41" s="4"/>
    </row>
    <row r="42" spans="2:14" ht="14.25">
      <c r="B42" s="4"/>
      <c r="C42" s="4"/>
      <c r="D42" s="63"/>
      <c r="E42" s="63"/>
      <c r="F42" s="63"/>
      <c r="G42" s="63"/>
      <c r="H42" s="63"/>
      <c r="I42" s="63"/>
      <c r="J42" s="63"/>
      <c r="K42" s="4"/>
      <c r="L42" s="4"/>
      <c r="M42" s="4"/>
      <c r="N42" s="4"/>
    </row>
    <row r="43" spans="2:14" ht="14.25">
      <c r="B43" s="4"/>
      <c r="C43" s="4"/>
      <c r="D43" s="63"/>
      <c r="E43" s="63"/>
      <c r="F43" s="63"/>
      <c r="G43" s="63"/>
      <c r="H43" s="63"/>
      <c r="I43" s="63"/>
      <c r="J43" s="63"/>
      <c r="K43" s="4"/>
      <c r="L43" s="4"/>
      <c r="M43" s="4"/>
      <c r="N43" s="4"/>
    </row>
    <row r="44" spans="2:14" ht="14.25">
      <c r="B44" s="4"/>
      <c r="C44" s="4"/>
      <c r="D44" s="63"/>
      <c r="E44" s="63"/>
      <c r="F44" s="63"/>
      <c r="G44" s="63"/>
      <c r="H44" s="63"/>
      <c r="I44" s="63"/>
      <c r="J44" s="63"/>
      <c r="K44" s="4"/>
      <c r="L44" s="4"/>
      <c r="M44" s="4"/>
      <c r="N44" s="4"/>
    </row>
    <row r="45" spans="2:14" ht="14.25">
      <c r="B45" s="4"/>
      <c r="C45" s="4"/>
      <c r="D45" s="63"/>
      <c r="E45" s="63"/>
      <c r="F45" s="63"/>
      <c r="G45" s="63"/>
      <c r="H45" s="63"/>
      <c r="I45" s="63"/>
      <c r="J45" s="63"/>
      <c r="K45" s="4"/>
      <c r="L45" s="4"/>
      <c r="M45" s="4"/>
      <c r="N45" s="4"/>
    </row>
    <row r="46" spans="2:14" ht="14.25">
      <c r="B46" s="4"/>
      <c r="C46" s="4"/>
      <c r="D46" s="63"/>
      <c r="E46" s="63"/>
      <c r="F46" s="63"/>
      <c r="G46" s="63"/>
      <c r="H46" s="63"/>
      <c r="I46" s="63"/>
      <c r="J46" s="63"/>
      <c r="K46" s="4"/>
      <c r="L46" s="4"/>
      <c r="M46" s="4"/>
      <c r="N46" s="4"/>
    </row>
    <row r="47" spans="2:14" ht="14.25">
      <c r="B47" s="4"/>
      <c r="C47" s="4"/>
      <c r="D47" s="4"/>
      <c r="E47" s="4"/>
      <c r="F47" s="4"/>
      <c r="G47" s="4"/>
      <c r="H47" s="4"/>
      <c r="I47" s="4"/>
      <c r="J47" s="4"/>
      <c r="K47" s="4"/>
      <c r="L47" s="4"/>
      <c r="M47" s="4"/>
      <c r="N47" s="4"/>
    </row>
    <row r="48" spans="2:14" ht="14.25">
      <c r="B48" s="4"/>
      <c r="C48" s="4"/>
      <c r="D48" s="4"/>
      <c r="E48" s="4"/>
      <c r="F48" s="4"/>
      <c r="G48" s="4"/>
      <c r="H48" s="4"/>
      <c r="I48" s="4"/>
      <c r="J48" s="4"/>
      <c r="K48" s="4"/>
      <c r="L48" s="4"/>
      <c r="M48" s="4"/>
      <c r="N48" s="4"/>
    </row>
    <row r="49" spans="2:14" ht="14.25">
      <c r="B49" s="4"/>
      <c r="C49" s="4"/>
      <c r="D49" s="4"/>
      <c r="E49" s="4"/>
      <c r="F49" s="4"/>
      <c r="G49" s="4"/>
      <c r="H49" s="4"/>
      <c r="I49" s="4"/>
      <c r="J49" s="4"/>
      <c r="K49" s="4"/>
      <c r="L49" s="4"/>
      <c r="M49" s="4"/>
      <c r="N49" s="4"/>
    </row>
    <row r="50" spans="2:14" ht="14.25">
      <c r="B50" s="4"/>
      <c r="C50" s="4"/>
      <c r="D50" s="4"/>
      <c r="E50" s="4"/>
      <c r="F50" s="4"/>
      <c r="G50" s="4"/>
      <c r="H50" s="4"/>
      <c r="I50" s="4"/>
      <c r="J50" s="4"/>
      <c r="K50" s="4"/>
      <c r="L50" s="4"/>
      <c r="M50" s="4"/>
      <c r="N50" s="4"/>
    </row>
    <row r="51" spans="2:14" ht="14.25">
      <c r="B51" s="4"/>
      <c r="C51" s="4"/>
      <c r="D51" s="4"/>
      <c r="E51" s="4"/>
      <c r="F51" s="4"/>
      <c r="G51" s="4"/>
      <c r="H51" s="4"/>
      <c r="I51" s="4"/>
      <c r="J51" s="4"/>
      <c r="K51" s="4"/>
      <c r="L51" s="4"/>
      <c r="M51" s="4"/>
      <c r="N51" s="4"/>
    </row>
    <row r="52" spans="2:14" ht="14.25">
      <c r="B52" s="4"/>
      <c r="C52" s="4"/>
      <c r="D52" s="4"/>
      <c r="E52" s="4"/>
      <c r="F52" s="4"/>
      <c r="G52" s="4"/>
      <c r="H52" s="4"/>
      <c r="I52" s="4"/>
      <c r="J52" s="4"/>
      <c r="K52" s="4"/>
      <c r="L52" s="4"/>
      <c r="M52" s="4"/>
      <c r="N52" s="4"/>
    </row>
    <row r="53" spans="2:14" ht="14.25">
      <c r="B53" s="4"/>
      <c r="C53" s="4"/>
      <c r="D53" s="4"/>
      <c r="E53" s="4"/>
      <c r="F53" s="4"/>
      <c r="G53" s="4"/>
      <c r="H53" s="4"/>
      <c r="I53" s="4"/>
      <c r="J53" s="4"/>
      <c r="K53" s="4"/>
      <c r="L53" s="4"/>
      <c r="M53" s="4"/>
      <c r="N53" s="4"/>
    </row>
    <row r="54" spans="2:14" ht="14.25">
      <c r="B54" s="4"/>
      <c r="C54" s="4"/>
      <c r="D54" s="4"/>
      <c r="E54" s="4"/>
      <c r="F54" s="4"/>
      <c r="G54" s="4"/>
      <c r="H54" s="4"/>
      <c r="I54" s="4"/>
      <c r="J54" s="4"/>
      <c r="K54" s="4"/>
      <c r="L54" s="4"/>
      <c r="M54" s="4"/>
      <c r="N54" s="4"/>
    </row>
    <row r="55" spans="2:14" ht="14.25">
      <c r="B55" s="4"/>
      <c r="C55" s="4"/>
      <c r="D55" s="4"/>
      <c r="E55" s="4"/>
      <c r="F55" s="4"/>
      <c r="G55" s="4"/>
      <c r="H55" s="4"/>
      <c r="I55" s="4"/>
      <c r="J55" s="4"/>
      <c r="K55" s="4"/>
      <c r="L55" s="4"/>
      <c r="M55" s="4"/>
      <c r="N55" s="4"/>
    </row>
    <row r="56" spans="2:14" ht="14.25">
      <c r="B56" s="4"/>
      <c r="C56" s="4"/>
      <c r="D56" s="4"/>
      <c r="E56" s="4"/>
      <c r="F56" s="4"/>
      <c r="G56" s="4"/>
      <c r="H56" s="4"/>
      <c r="I56" s="4"/>
      <c r="J56" s="4"/>
      <c r="K56" s="4"/>
      <c r="L56" s="4"/>
      <c r="M56" s="4"/>
      <c r="N56" s="4"/>
    </row>
    <row r="57" spans="2:14" ht="14.25">
      <c r="B57" s="4"/>
      <c r="C57" s="4"/>
      <c r="D57" s="4"/>
      <c r="E57" s="4"/>
      <c r="F57" s="4"/>
      <c r="G57" s="4"/>
      <c r="H57" s="4"/>
      <c r="I57" s="4"/>
      <c r="J57" s="4"/>
      <c r="K57" s="4"/>
      <c r="L57" s="4"/>
      <c r="M57" s="4"/>
      <c r="N57" s="4"/>
    </row>
    <row r="58" spans="2:14" ht="14.25">
      <c r="B58" s="4"/>
      <c r="C58" s="4"/>
      <c r="D58" s="4"/>
      <c r="E58" s="4"/>
      <c r="F58" s="4"/>
      <c r="G58" s="4"/>
      <c r="H58" s="4"/>
      <c r="I58" s="4"/>
      <c r="J58" s="4"/>
      <c r="K58" s="4"/>
      <c r="L58" s="4"/>
      <c r="M58" s="4"/>
      <c r="N58" s="4"/>
    </row>
    <row r="59" spans="2:14" ht="14.25">
      <c r="B59" s="4"/>
      <c r="C59" s="4"/>
      <c r="D59" s="4"/>
      <c r="E59" s="4"/>
      <c r="F59" s="4"/>
      <c r="G59" s="4"/>
      <c r="H59" s="4"/>
      <c r="I59" s="4"/>
      <c r="J59" s="4"/>
      <c r="K59" s="4"/>
      <c r="L59" s="4"/>
      <c r="M59" s="4"/>
      <c r="N59" s="4"/>
    </row>
    <row r="60" spans="2:14" ht="14.25">
      <c r="B60" s="4"/>
      <c r="C60" s="4"/>
      <c r="D60" s="4"/>
      <c r="E60" s="4"/>
      <c r="F60" s="4"/>
      <c r="G60" s="4"/>
      <c r="H60" s="4"/>
      <c r="I60" s="4"/>
      <c r="J60" s="4"/>
      <c r="K60" s="4"/>
      <c r="L60" s="4"/>
      <c r="M60" s="4"/>
      <c r="N60" s="4"/>
    </row>
  </sheetData>
  <sheetProtection password="DAB2" sheet="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headerFooter differentFirst="1">
    <firstFooter>&amp;C&amp;[210/&amp;[268</firstFooter>
  </headerFooter>
</worksheet>
</file>

<file path=xl/worksheets/sheet19.xml><?xml version="1.0" encoding="utf-8"?>
<worksheet xmlns="http://schemas.openxmlformats.org/spreadsheetml/2006/main" xmlns:r="http://schemas.openxmlformats.org/officeDocument/2006/relationships">
  <sheetPr>
    <tabColor rgb="FF00B0F0"/>
  </sheetPr>
  <dimension ref="A1:E38"/>
  <sheetViews>
    <sheetView zoomScale="80" zoomScaleNormal="80" zoomScalePageLayoutView="0" workbookViewId="0" topLeftCell="A1">
      <selection activeCell="C5" sqref="C5"/>
    </sheetView>
  </sheetViews>
  <sheetFormatPr defaultColWidth="9.140625" defaultRowHeight="15"/>
  <cols>
    <col min="1" max="1" width="9.140625" style="4" customWidth="1"/>
    <col min="2" max="2" width="33.00390625" style="4" customWidth="1"/>
    <col min="3" max="3" width="88.28125" style="4" customWidth="1"/>
    <col min="4" max="16384" width="9.140625" style="4" customWidth="1"/>
  </cols>
  <sheetData>
    <row r="1" spans="1:5" ht="15">
      <c r="A1" s="209"/>
      <c r="C1" s="192"/>
      <c r="E1" s="192"/>
    </row>
    <row r="2" spans="1:3" s="212" customFormat="1" ht="15">
      <c r="A2" s="209" t="s">
        <v>27</v>
      </c>
      <c r="B2" s="210"/>
      <c r="C2" s="210"/>
    </row>
    <row r="3" spans="1:3" ht="15">
      <c r="A3" s="10" t="s">
        <v>1926</v>
      </c>
      <c r="B3" s="27"/>
      <c r="C3" s="27"/>
    </row>
    <row r="4" spans="1:3" ht="17.25" customHeight="1">
      <c r="A4" s="203"/>
      <c r="B4" s="25" t="s">
        <v>1798</v>
      </c>
      <c r="C4" s="25" t="s">
        <v>1411</v>
      </c>
    </row>
    <row r="5" spans="1:3" ht="28.5">
      <c r="A5" s="528"/>
      <c r="B5" s="23" t="s">
        <v>4269</v>
      </c>
      <c r="C5" s="23" t="s">
        <v>4421</v>
      </c>
    </row>
    <row r="6" spans="1:3" ht="46.5" customHeight="1">
      <c r="A6" s="187" t="s">
        <v>3549</v>
      </c>
      <c r="B6" s="187" t="s">
        <v>3558</v>
      </c>
      <c r="C6" s="187" t="s">
        <v>3550</v>
      </c>
    </row>
    <row r="7" spans="1:3" ht="36" customHeight="1">
      <c r="A7" s="187" t="s">
        <v>3551</v>
      </c>
      <c r="B7" s="187" t="s">
        <v>3559</v>
      </c>
      <c r="C7" s="187" t="s">
        <v>3552</v>
      </c>
    </row>
    <row r="8" spans="1:3" ht="50.25" customHeight="1">
      <c r="A8" s="1002" t="s">
        <v>3553</v>
      </c>
      <c r="B8" s="1002" t="s">
        <v>3560</v>
      </c>
      <c r="C8" s="967" t="s">
        <v>3562</v>
      </c>
    </row>
    <row r="9" spans="1:3" ht="26.25" customHeight="1">
      <c r="A9" s="1002"/>
      <c r="B9" s="1002"/>
      <c r="C9" s="969"/>
    </row>
    <row r="10" spans="1:3" ht="42.75">
      <c r="A10" s="1002" t="s">
        <v>3563</v>
      </c>
      <c r="B10" s="1002" t="s">
        <v>1964</v>
      </c>
      <c r="C10" s="188" t="s">
        <v>3564</v>
      </c>
    </row>
    <row r="11" spans="1:3" ht="14.25">
      <c r="A11" s="1002"/>
      <c r="B11" s="1002"/>
      <c r="C11" s="190" t="s">
        <v>1001</v>
      </c>
    </row>
    <row r="12" spans="1:3" ht="14.25">
      <c r="A12" s="1002"/>
      <c r="B12" s="1002"/>
      <c r="C12" s="190" t="s">
        <v>1003</v>
      </c>
    </row>
    <row r="13" spans="1:3" ht="14.25">
      <c r="A13" s="1002"/>
      <c r="B13" s="1002"/>
      <c r="C13" s="190" t="s">
        <v>1005</v>
      </c>
    </row>
    <row r="14" spans="1:3" ht="14.25">
      <c r="A14" s="1002"/>
      <c r="B14" s="1002"/>
      <c r="C14" s="190" t="s">
        <v>1007</v>
      </c>
    </row>
    <row r="15" spans="1:3" ht="14.25">
      <c r="A15" s="1002"/>
      <c r="B15" s="1002"/>
      <c r="C15" s="190" t="s">
        <v>1009</v>
      </c>
    </row>
    <row r="16" spans="1:3" ht="14.25">
      <c r="A16" s="1002"/>
      <c r="B16" s="1002"/>
      <c r="C16" s="190" t="s">
        <v>2239</v>
      </c>
    </row>
    <row r="17" spans="1:3" ht="14.25">
      <c r="A17" s="1002"/>
      <c r="B17" s="1002"/>
      <c r="C17" s="190" t="s">
        <v>2241</v>
      </c>
    </row>
    <row r="18" spans="1:3" ht="14.25">
      <c r="A18" s="1002"/>
      <c r="B18" s="1002"/>
      <c r="C18" s="190" t="s">
        <v>2243</v>
      </c>
    </row>
    <row r="19" spans="1:3" ht="14.25">
      <c r="A19" s="1002"/>
      <c r="B19" s="1002"/>
      <c r="C19" s="190" t="s">
        <v>2245</v>
      </c>
    </row>
    <row r="20" spans="1:3" ht="34.5" customHeight="1">
      <c r="A20" s="1002"/>
      <c r="B20" s="1002"/>
      <c r="C20" s="190"/>
    </row>
    <row r="21" spans="1:3" ht="42.75" customHeight="1">
      <c r="A21" s="1002" t="s">
        <v>3565</v>
      </c>
      <c r="B21" s="984" t="s">
        <v>3566</v>
      </c>
      <c r="C21" s="967" t="s">
        <v>3567</v>
      </c>
    </row>
    <row r="22" spans="1:3" ht="46.5" customHeight="1">
      <c r="A22" s="1002"/>
      <c r="B22" s="984"/>
      <c r="C22" s="969"/>
    </row>
    <row r="23" spans="1:3" ht="45" customHeight="1">
      <c r="A23" s="1010" t="s">
        <v>3568</v>
      </c>
      <c r="B23" s="967" t="s">
        <v>3570</v>
      </c>
      <c r="C23" s="188" t="s">
        <v>3569</v>
      </c>
    </row>
    <row r="24" spans="1:3" ht="14.25">
      <c r="A24" s="1011"/>
      <c r="B24" s="968"/>
      <c r="C24" s="190" t="s">
        <v>1002</v>
      </c>
    </row>
    <row r="25" spans="1:3" ht="14.25">
      <c r="A25" s="1011"/>
      <c r="B25" s="968"/>
      <c r="C25" s="190" t="s">
        <v>3571</v>
      </c>
    </row>
    <row r="26" spans="1:3" ht="15.75" customHeight="1">
      <c r="A26" s="1011"/>
      <c r="B26" s="968"/>
      <c r="C26" s="190" t="s">
        <v>3572</v>
      </c>
    </row>
    <row r="27" spans="1:3" ht="17.25" customHeight="1">
      <c r="A27" s="1011"/>
      <c r="B27" s="968"/>
      <c r="C27" s="190" t="s">
        <v>959</v>
      </c>
    </row>
    <row r="28" spans="1:3" ht="15" customHeight="1">
      <c r="A28" s="1011"/>
      <c r="B28" s="968"/>
      <c r="C28" s="190" t="s">
        <v>960</v>
      </c>
    </row>
    <row r="29" spans="1:3" ht="15.75" customHeight="1">
      <c r="A29" s="1011"/>
      <c r="B29" s="968"/>
      <c r="C29" s="190" t="s">
        <v>3573</v>
      </c>
    </row>
    <row r="30" spans="1:3" ht="15" customHeight="1">
      <c r="A30" s="1011"/>
      <c r="B30" s="968"/>
      <c r="C30" s="190" t="s">
        <v>3574</v>
      </c>
    </row>
    <row r="31" spans="1:3" ht="15" customHeight="1">
      <c r="A31" s="1011"/>
      <c r="B31" s="968"/>
      <c r="C31" s="190" t="s">
        <v>2244</v>
      </c>
    </row>
    <row r="32" spans="1:3" ht="16.5" customHeight="1">
      <c r="A32" s="1012"/>
      <c r="B32" s="969"/>
      <c r="C32" s="189" t="s">
        <v>3575</v>
      </c>
    </row>
    <row r="33" spans="1:3" ht="14.25">
      <c r="A33" s="1002" t="s">
        <v>3576</v>
      </c>
      <c r="B33" s="1002" t="s">
        <v>3577</v>
      </c>
      <c r="C33" s="190" t="s">
        <v>945</v>
      </c>
    </row>
    <row r="34" spans="1:3" ht="14.25">
      <c r="A34" s="1002"/>
      <c r="B34" s="1002"/>
      <c r="C34" s="190" t="s">
        <v>946</v>
      </c>
    </row>
    <row r="35" spans="1:3" ht="14.25">
      <c r="A35" s="1002"/>
      <c r="B35" s="1002"/>
      <c r="C35" s="190"/>
    </row>
    <row r="36" spans="1:3" ht="19.5" customHeight="1">
      <c r="A36" s="1002"/>
      <c r="B36" s="1002"/>
      <c r="C36" s="190"/>
    </row>
    <row r="37" spans="1:3" ht="48.75" customHeight="1">
      <c r="A37" s="187" t="s">
        <v>1567</v>
      </c>
      <c r="B37" s="187" t="s">
        <v>3579</v>
      </c>
      <c r="C37" s="187" t="s">
        <v>4270</v>
      </c>
    </row>
    <row r="38" spans="1:3" ht="57" customHeight="1">
      <c r="A38" s="187" t="s">
        <v>1579</v>
      </c>
      <c r="B38" s="187" t="s">
        <v>3578</v>
      </c>
      <c r="C38" s="187" t="s">
        <v>4271</v>
      </c>
    </row>
  </sheetData>
  <sheetProtection/>
  <mergeCells count="12">
    <mergeCell ref="A33:A36"/>
    <mergeCell ref="B33:B36"/>
    <mergeCell ref="A8:A9"/>
    <mergeCell ref="B8:B9"/>
    <mergeCell ref="A10:A20"/>
    <mergeCell ref="B10:B20"/>
    <mergeCell ref="A21:A22"/>
    <mergeCell ref="B21:B22"/>
    <mergeCell ref="C8:C9"/>
    <mergeCell ref="C21:C22"/>
    <mergeCell ref="B23:B32"/>
    <mergeCell ref="A23:A32"/>
  </mergeCells>
  <printOptions/>
  <pageMargins left="0.7086614173228347" right="0.7086614173228347" top="0.7480314960629921" bottom="0.7480314960629921" header="0.31496062992125984" footer="0.31496062992125984"/>
  <pageSetup fitToHeight="10" horizontalDpi="600" verticalDpi="600" orientation="portrait" paperSize="9" scale="66" r:id="rId1"/>
  <headerFooter differentFirst="1">
    <firstFooter>&amp;C&amp;[123/&amp;[268</first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0">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4508</v>
      </c>
      <c r="B2" t="s">
        <v>4509</v>
      </c>
    </row>
    <row r="4" spans="1:2" ht="15">
      <c r="A4" t="s">
        <v>4510</v>
      </c>
      <c r="B4" t="s">
        <v>4503</v>
      </c>
    </row>
    <row r="5" ht="15">
      <c r="B5" t="s">
        <v>4511</v>
      </c>
    </row>
    <row r="7" spans="1:2" ht="15">
      <c r="A7" t="s">
        <v>4512</v>
      </c>
      <c r="B7" t="s">
        <v>4513</v>
      </c>
    </row>
    <row r="9" spans="1:3" ht="15">
      <c r="A9" t="s">
        <v>4514</v>
      </c>
      <c r="B9">
        <f>MATCH(_code,_ListeCodes,0)</f>
        <v>1</v>
      </c>
      <c r="C9" t="s">
        <v>4515</v>
      </c>
    </row>
    <row r="10" ht="15">
      <c r="C10" t="s">
        <v>3684</v>
      </c>
    </row>
    <row r="11" ht="15">
      <c r="C11" t="s">
        <v>4516</v>
      </c>
    </row>
    <row r="13" spans="2:3" ht="15">
      <c r="B13">
        <v>0</v>
      </c>
      <c r="C13" t="s">
        <v>4517</v>
      </c>
    </row>
    <row r="14" spans="1:3" ht="15">
      <c r="A14" t="s">
        <v>4518</v>
      </c>
      <c r="B14">
        <v>1</v>
      </c>
      <c r="C14" t="s">
        <v>4519</v>
      </c>
    </row>
    <row r="15" spans="2:3" ht="15">
      <c r="B15">
        <v>2</v>
      </c>
      <c r="C15" t="s">
        <v>4520</v>
      </c>
    </row>
    <row r="16" spans="2:3" ht="15">
      <c r="B16">
        <v>3</v>
      </c>
      <c r="C16" t="s">
        <v>3685</v>
      </c>
    </row>
    <row r="17" spans="2:3" ht="15">
      <c r="B17">
        <v>4</v>
      </c>
      <c r="C17" t="s">
        <v>4521</v>
      </c>
    </row>
    <row r="18" spans="2:3" ht="15">
      <c r="B18">
        <v>5</v>
      </c>
      <c r="C18" t="s">
        <v>4522</v>
      </c>
    </row>
    <row r="19" spans="2:3" ht="15">
      <c r="B19">
        <v>6</v>
      </c>
      <c r="C19" t="s">
        <v>4523</v>
      </c>
    </row>
    <row r="20" spans="2:3" ht="15">
      <c r="B20">
        <v>7</v>
      </c>
      <c r="C20" t="s">
        <v>4524</v>
      </c>
    </row>
    <row r="22" spans="2:3" ht="15">
      <c r="B22">
        <v>0</v>
      </c>
      <c r="C22" t="s">
        <v>4525</v>
      </c>
    </row>
    <row r="23" spans="1:3" ht="15">
      <c r="A23" t="s">
        <v>4526</v>
      </c>
      <c r="B23">
        <v>1</v>
      </c>
      <c r="C23" t="s">
        <v>4527</v>
      </c>
    </row>
    <row r="24" spans="2:3" ht="15">
      <c r="B24">
        <v>2</v>
      </c>
      <c r="C24" t="s">
        <v>4528</v>
      </c>
    </row>
    <row r="25" spans="2:3" ht="15">
      <c r="B25">
        <v>3</v>
      </c>
      <c r="C25" t="s">
        <v>4529</v>
      </c>
    </row>
    <row r="26" spans="2:3" ht="15">
      <c r="B26">
        <v>4</v>
      </c>
      <c r="C26" t="s">
        <v>4530</v>
      </c>
    </row>
    <row r="27" spans="2:3" ht="15">
      <c r="B27">
        <v>5</v>
      </c>
      <c r="C27" t="s">
        <v>4531</v>
      </c>
    </row>
    <row r="28" spans="2:3" ht="15">
      <c r="B28">
        <v>6</v>
      </c>
      <c r="C28" t="s">
        <v>4532</v>
      </c>
    </row>
    <row r="29" spans="2:3" ht="15">
      <c r="B29">
        <v>8</v>
      </c>
      <c r="C29" t="s">
        <v>4533</v>
      </c>
    </row>
    <row r="30" spans="2:3" ht="15">
      <c r="B30">
        <v>9</v>
      </c>
      <c r="C30" t="s">
        <v>4534</v>
      </c>
    </row>
    <row r="31" spans="2:3" ht="15">
      <c r="B31">
        <v>10</v>
      </c>
      <c r="C31" t="s">
        <v>4535</v>
      </c>
    </row>
    <row r="32" spans="2:3" ht="15">
      <c r="B32">
        <v>12</v>
      </c>
      <c r="C32" t="s">
        <v>3686</v>
      </c>
    </row>
    <row r="34" spans="1:2" ht="15">
      <c r="A34" t="s">
        <v>4536</v>
      </c>
      <c r="B34" t="s">
        <v>4537</v>
      </c>
    </row>
    <row r="35" ht="15">
      <c r="B35" t="s">
        <v>4538</v>
      </c>
    </row>
    <row r="37" ht="15">
      <c r="A37" t="s">
        <v>4539</v>
      </c>
    </row>
    <row r="38" spans="1:5" ht="15">
      <c r="A38">
        <f>indexCode</f>
        <v>1</v>
      </c>
      <c r="B38" t="s">
        <v>4540</v>
      </c>
      <c r="C38" t="s">
        <v>4541</v>
      </c>
      <c r="D38" t="s">
        <v>4542</v>
      </c>
      <c r="E38" t="s">
        <v>4543</v>
      </c>
    </row>
    <row r="39" spans="1:5" ht="15">
      <c r="A39" t="str">
        <f ca="1">OFFSET(B39,0,indexCode)</f>
        <v>Nature d'activité (2 chiffres)</v>
      </c>
      <c r="C39" t="s">
        <v>4544</v>
      </c>
      <c r="D39" t="s">
        <v>4505</v>
      </c>
      <c r="E39" t="s">
        <v>4507</v>
      </c>
    </row>
    <row r="40" spans="1:5" ht="15">
      <c r="A40" t="str">
        <f ca="1">OFFSET(B40,0,indexCode)</f>
        <v>Forme juridique (2 chiffres)</v>
      </c>
      <c r="C40" t="s">
        <v>4545</v>
      </c>
      <c r="D40" t="s">
        <v>4506</v>
      </c>
      <c r="E40" t="s">
        <v>4507</v>
      </c>
    </row>
    <row r="41" spans="1:5" ht="15">
      <c r="A41" t="str">
        <f ca="1">OFFSET(B41,0,indexCode)</f>
        <v>Numéro (4 chiffres)</v>
      </c>
      <c r="C41" t="s">
        <v>4546</v>
      </c>
      <c r="D41" t="s">
        <v>4504</v>
      </c>
      <c r="E41" t="s">
        <v>4507</v>
      </c>
    </row>
    <row r="42" spans="1:5" ht="15">
      <c r="A42" t="str">
        <f ca="1">OFFSET(B42,0,indexCode)</f>
        <v>Non applicable</v>
      </c>
      <c r="C42" t="s">
        <v>4507</v>
      </c>
      <c r="D42" t="s">
        <v>4507</v>
      </c>
      <c r="E42" t="s">
        <v>4547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B1">
      <selection activeCell="D17" sqref="D17"/>
    </sheetView>
  </sheetViews>
  <sheetFormatPr defaultColWidth="9.140625" defaultRowHeight="15"/>
  <cols>
    <col min="1" max="1" width="62.28125" style="28" customWidth="1"/>
    <col min="2" max="2" width="6.57421875" style="28" customWidth="1"/>
    <col min="3" max="3" width="8.7109375" style="287" customWidth="1"/>
    <col min="4" max="4" width="18.00390625" style="28" customWidth="1"/>
    <col min="5" max="5" width="18.57421875" style="28" customWidth="1"/>
    <col min="6" max="6" width="16.7109375" style="28" customWidth="1"/>
    <col min="7" max="7" width="22.00390625" style="28" customWidth="1"/>
    <col min="8" max="8" width="26.00390625" style="28" customWidth="1"/>
    <col min="9" max="9" width="18.421875" style="28" customWidth="1"/>
    <col min="10" max="10" width="31.57421875" style="28" customWidth="1"/>
    <col min="11" max="235" width="9.140625" style="28" customWidth="1"/>
    <col min="236" max="236" width="57.00390625" style="28" bestFit="1" customWidth="1"/>
    <col min="237" max="237" width="18.00390625" style="28" customWidth="1"/>
    <col min="238" max="238" width="13.8515625" style="28" customWidth="1"/>
    <col min="239" max="239" width="11.28125" style="28" customWidth="1"/>
    <col min="240" max="240" width="22.00390625" style="28" customWidth="1"/>
    <col min="241" max="241" width="26.00390625" style="28" customWidth="1"/>
    <col min="242" max="242" width="18.421875" style="28" customWidth="1"/>
    <col min="243" max="243" width="31.57421875" style="28" customWidth="1"/>
    <col min="244" max="16384" width="9.140625" style="28" customWidth="1"/>
  </cols>
  <sheetData>
    <row r="1" spans="1:3" ht="15">
      <c r="A1" s="223"/>
      <c r="B1" s="223"/>
      <c r="C1" s="294"/>
    </row>
    <row r="2" spans="1:10" ht="14.25">
      <c r="A2" s="8" t="s">
        <v>35</v>
      </c>
      <c r="B2" s="8"/>
      <c r="C2" s="66"/>
      <c r="D2" s="122"/>
      <c r="E2" s="92"/>
      <c r="F2" s="34"/>
      <c r="G2" s="34"/>
      <c r="H2" s="13"/>
      <c r="I2" s="13"/>
      <c r="J2" s="13"/>
    </row>
    <row r="3" spans="1:10" ht="14.25">
      <c r="A3" s="12" t="s">
        <v>1935</v>
      </c>
      <c r="B3" s="12"/>
      <c r="C3" s="122"/>
      <c r="D3" s="34"/>
      <c r="E3" s="92"/>
      <c r="F3" s="34"/>
      <c r="G3" s="34"/>
      <c r="H3" s="13"/>
      <c r="I3" s="13"/>
      <c r="J3" s="13"/>
    </row>
    <row r="4" spans="1:10" ht="14.25">
      <c r="A4" s="12"/>
      <c r="B4" s="12"/>
      <c r="C4" s="122"/>
      <c r="D4" s="34"/>
      <c r="E4" s="92"/>
      <c r="F4" s="34"/>
      <c r="G4" s="34"/>
      <c r="H4" s="13"/>
      <c r="I4" s="13"/>
      <c r="J4" s="13"/>
    </row>
    <row r="5" spans="1:10" ht="15">
      <c r="A5" s="272" t="s">
        <v>947</v>
      </c>
      <c r="B5" s="272"/>
      <c r="C5" s="291">
        <v>1</v>
      </c>
      <c r="D5" s="274" t="s">
        <v>1126</v>
      </c>
      <c r="E5" s="76"/>
      <c r="F5" s="227"/>
      <c r="G5" s="228" t="s">
        <v>1646</v>
      </c>
      <c r="H5" s="76"/>
      <c r="I5" s="13"/>
      <c r="J5" s="13"/>
    </row>
    <row r="6" spans="1:10" ht="15">
      <c r="A6" s="272" t="s">
        <v>948</v>
      </c>
      <c r="B6" s="272"/>
      <c r="C6" s="291">
        <v>2</v>
      </c>
      <c r="D6" s="274" t="s">
        <v>1125</v>
      </c>
      <c r="E6" s="76"/>
      <c r="F6" s="229"/>
      <c r="G6" s="226" t="s">
        <v>1647</v>
      </c>
      <c r="H6" s="76"/>
      <c r="I6" s="13"/>
      <c r="J6" s="13"/>
    </row>
    <row r="7" spans="1:10" ht="15">
      <c r="A7" s="272" t="s">
        <v>949</v>
      </c>
      <c r="B7" s="272"/>
      <c r="C7" s="291">
        <v>3</v>
      </c>
      <c r="D7" s="274" t="s">
        <v>1124</v>
      </c>
      <c r="E7" s="76"/>
      <c r="F7" s="884"/>
      <c r="G7" s="885" t="s">
        <v>4372</v>
      </c>
      <c r="H7" s="76"/>
      <c r="I7" s="13"/>
      <c r="J7" s="13"/>
    </row>
    <row r="8" spans="1:10" ht="14.25">
      <c r="A8" s="272" t="s">
        <v>950</v>
      </c>
      <c r="B8" s="272"/>
      <c r="C8" s="291">
        <v>4</v>
      </c>
      <c r="D8" s="274" t="s">
        <v>1123</v>
      </c>
      <c r="E8" s="76"/>
      <c r="F8" s="76"/>
      <c r="G8" s="76"/>
      <c r="H8" s="76"/>
      <c r="I8" s="13"/>
      <c r="J8" s="13"/>
    </row>
    <row r="9" spans="1:10" ht="14.25">
      <c r="A9" s="272" t="s">
        <v>951</v>
      </c>
      <c r="B9" s="272"/>
      <c r="C9" s="291">
        <v>5</v>
      </c>
      <c r="D9" s="274" t="s">
        <v>1122</v>
      </c>
      <c r="E9" s="76"/>
      <c r="F9" s="76"/>
      <c r="G9" s="76"/>
      <c r="H9" s="76"/>
      <c r="I9" s="13"/>
      <c r="J9" s="13"/>
    </row>
    <row r="10" spans="1:10" ht="14.25">
      <c r="A10" s="272" t="s">
        <v>984</v>
      </c>
      <c r="B10" s="272"/>
      <c r="C10" s="291">
        <v>6</v>
      </c>
      <c r="D10" s="274" t="s">
        <v>1127</v>
      </c>
      <c r="E10" s="76"/>
      <c r="F10" s="76"/>
      <c r="G10" s="76"/>
      <c r="H10" s="76"/>
      <c r="I10" s="13"/>
      <c r="J10" s="13"/>
    </row>
    <row r="11" spans="1:10" ht="14.25">
      <c r="A11" s="285" t="s">
        <v>1129</v>
      </c>
      <c r="B11" s="285"/>
      <c r="C11" s="291">
        <v>7</v>
      </c>
      <c r="D11" s="276" t="s">
        <v>1428</v>
      </c>
      <c r="E11" s="68"/>
      <c r="F11" s="138"/>
      <c r="G11" s="13"/>
      <c r="H11" s="13"/>
      <c r="I11" s="13"/>
      <c r="J11" s="13"/>
    </row>
    <row r="12" spans="1:10" ht="14.25">
      <c r="A12" s="113" t="s">
        <v>1413</v>
      </c>
      <c r="B12" s="113"/>
      <c r="C12" s="291">
        <v>8</v>
      </c>
      <c r="D12" s="87" t="s">
        <v>1438</v>
      </c>
      <c r="E12" s="139"/>
      <c r="F12" s="139"/>
      <c r="G12" s="139"/>
      <c r="H12" s="67"/>
      <c r="I12" s="67"/>
      <c r="J12" s="62"/>
    </row>
    <row r="13" spans="1:10" ht="14.25">
      <c r="A13" s="4"/>
      <c r="B13" s="4"/>
      <c r="C13" s="277"/>
      <c r="D13" s="139"/>
      <c r="E13" s="139"/>
      <c r="F13" s="139"/>
      <c r="G13" s="139"/>
      <c r="H13" s="67"/>
      <c r="I13" s="67"/>
      <c r="J13" s="62"/>
    </row>
    <row r="14" spans="1:10" ht="39" customHeight="1">
      <c r="A14" s="142" t="s">
        <v>4429</v>
      </c>
      <c r="B14" s="140"/>
      <c r="C14" s="295"/>
      <c r="D14" s="997" t="s">
        <v>3554</v>
      </c>
      <c r="E14" s="998"/>
      <c r="F14" s="997" t="s">
        <v>3555</v>
      </c>
      <c r="G14" s="998"/>
      <c r="H14" s="998"/>
      <c r="I14" s="998"/>
      <c r="J14" s="999"/>
    </row>
    <row r="15" spans="1:10" ht="118.5" customHeight="1">
      <c r="A15" s="13"/>
      <c r="B15" s="13"/>
      <c r="C15" s="66"/>
      <c r="D15" s="752" t="s">
        <v>1882</v>
      </c>
      <c r="E15" s="753" t="s">
        <v>1883</v>
      </c>
      <c r="F15" s="753" t="s">
        <v>1882</v>
      </c>
      <c r="G15" s="753" t="s">
        <v>4438</v>
      </c>
      <c r="H15" s="753" t="s">
        <v>1903</v>
      </c>
      <c r="I15" s="753" t="s">
        <v>1885</v>
      </c>
      <c r="J15" s="753" t="s">
        <v>1907</v>
      </c>
    </row>
    <row r="16" spans="1:11" ht="14.25">
      <c r="A16" s="86"/>
      <c r="B16" s="86"/>
      <c r="C16" s="278"/>
      <c r="D16" s="727"/>
      <c r="E16" s="727"/>
      <c r="F16" s="727"/>
      <c r="G16" s="727"/>
      <c r="H16" s="727"/>
      <c r="I16" s="727"/>
      <c r="J16" s="727"/>
      <c r="K16" s="4"/>
    </row>
    <row r="17" spans="1:11" ht="28.5">
      <c r="A17" s="34" t="s">
        <v>1936</v>
      </c>
      <c r="B17" s="34"/>
      <c r="C17" s="122">
        <v>9</v>
      </c>
      <c r="D17" s="720" t="s">
        <v>1400</v>
      </c>
      <c r="E17" s="720" t="s">
        <v>1058</v>
      </c>
      <c r="F17" s="720" t="s">
        <v>1504</v>
      </c>
      <c r="G17" s="720" t="s">
        <v>1026</v>
      </c>
      <c r="H17" s="758" t="s">
        <v>1001</v>
      </c>
      <c r="I17" s="720" t="s">
        <v>1027</v>
      </c>
      <c r="J17" s="758" t="s">
        <v>1002</v>
      </c>
      <c r="K17" s="4"/>
    </row>
    <row r="18" spans="1:11" ht="14.25">
      <c r="A18" s="86"/>
      <c r="B18" s="86"/>
      <c r="C18" s="278"/>
      <c r="D18" s="617"/>
      <c r="E18" s="617"/>
      <c r="F18" s="617"/>
      <c r="G18" s="617"/>
      <c r="H18" s="617"/>
      <c r="I18" s="617"/>
      <c r="J18" s="617"/>
      <c r="K18" s="4"/>
    </row>
    <row r="19" spans="1:11" ht="28.5">
      <c r="A19" s="34" t="s">
        <v>1937</v>
      </c>
      <c r="B19" s="34"/>
      <c r="C19" s="122">
        <v>10</v>
      </c>
      <c r="D19" s="720" t="s">
        <v>1401</v>
      </c>
      <c r="E19" s="720" t="s">
        <v>1028</v>
      </c>
      <c r="F19" s="720" t="s">
        <v>1508</v>
      </c>
      <c r="G19" s="720" t="s">
        <v>1029</v>
      </c>
      <c r="H19" s="758" t="s">
        <v>1003</v>
      </c>
      <c r="I19" s="720" t="s">
        <v>1030</v>
      </c>
      <c r="J19" s="758" t="s">
        <v>1004</v>
      </c>
      <c r="K19" s="4"/>
    </row>
    <row r="20" spans="1:11" ht="14.25">
      <c r="A20" s="34"/>
      <c r="B20" s="34"/>
      <c r="C20" s="122"/>
      <c r="D20" s="617"/>
      <c r="E20" s="617"/>
      <c r="F20" s="617"/>
      <c r="G20" s="617"/>
      <c r="H20" s="617"/>
      <c r="I20" s="617"/>
      <c r="J20" s="617"/>
      <c r="K20" s="4"/>
    </row>
    <row r="21" spans="1:11" ht="28.5">
      <c r="A21" s="34" t="s">
        <v>4548</v>
      </c>
      <c r="B21" s="34"/>
      <c r="C21" s="122">
        <v>11</v>
      </c>
      <c r="D21" s="720" t="s">
        <v>1402</v>
      </c>
      <c r="E21" s="720" t="s">
        <v>985</v>
      </c>
      <c r="F21" s="720" t="s">
        <v>1509</v>
      </c>
      <c r="G21" s="720" t="s">
        <v>986</v>
      </c>
      <c r="H21" s="758" t="s">
        <v>1005</v>
      </c>
      <c r="I21" s="720" t="s">
        <v>987</v>
      </c>
      <c r="J21" s="758" t="s">
        <v>1006</v>
      </c>
      <c r="K21" s="4"/>
    </row>
    <row r="22" spans="1:11" ht="14.25">
      <c r="A22" s="86"/>
      <c r="B22" s="86"/>
      <c r="C22" s="278"/>
      <c r="D22" s="617"/>
      <c r="E22" s="617"/>
      <c r="F22" s="617"/>
      <c r="G22" s="617"/>
      <c r="H22" s="617"/>
      <c r="I22" s="617"/>
      <c r="J22" s="617"/>
      <c r="K22" s="4"/>
    </row>
    <row r="23" spans="1:11" ht="14.25">
      <c r="A23" s="34" t="s">
        <v>4430</v>
      </c>
      <c r="B23" s="34"/>
      <c r="C23" s="122">
        <v>12</v>
      </c>
      <c r="D23" s="617"/>
      <c r="E23" s="617"/>
      <c r="F23" s="617"/>
      <c r="G23" s="617"/>
      <c r="H23" s="720" t="s">
        <v>988</v>
      </c>
      <c r="I23" s="617"/>
      <c r="J23" s="720" t="s">
        <v>989</v>
      </c>
      <c r="K23" s="4"/>
    </row>
    <row r="24" spans="1:11" ht="28.5">
      <c r="A24" s="127" t="s">
        <v>4426</v>
      </c>
      <c r="B24" s="127"/>
      <c r="C24" s="278">
        <v>13</v>
      </c>
      <c r="D24" s="720" t="s">
        <v>1403</v>
      </c>
      <c r="E24" s="720" t="s">
        <v>1031</v>
      </c>
      <c r="F24" s="720" t="s">
        <v>1510</v>
      </c>
      <c r="G24" s="720" t="s">
        <v>1032</v>
      </c>
      <c r="H24" s="758" t="s">
        <v>1007</v>
      </c>
      <c r="I24" s="720" t="s">
        <v>1033</v>
      </c>
      <c r="J24" s="758" t="s">
        <v>959</v>
      </c>
      <c r="K24" s="4"/>
    </row>
    <row r="25" spans="1:11" ht="28.5">
      <c r="A25" s="127" t="s">
        <v>4427</v>
      </c>
      <c r="B25" s="127"/>
      <c r="C25" s="278">
        <v>14</v>
      </c>
      <c r="D25" s="720" t="s">
        <v>1404</v>
      </c>
      <c r="E25" s="720" t="s">
        <v>1505</v>
      </c>
      <c r="F25" s="720" t="s">
        <v>1511</v>
      </c>
      <c r="G25" s="720" t="s">
        <v>990</v>
      </c>
      <c r="H25" s="758" t="s">
        <v>1009</v>
      </c>
      <c r="I25" s="720" t="s">
        <v>991</v>
      </c>
      <c r="J25" s="758" t="s">
        <v>960</v>
      </c>
      <c r="K25" s="4"/>
    </row>
    <row r="26" spans="1:11" s="29" customFormat="1" ht="28.5">
      <c r="A26" s="128" t="s">
        <v>4428</v>
      </c>
      <c r="B26" s="128"/>
      <c r="C26" s="143">
        <v>15</v>
      </c>
      <c r="D26" s="720" t="s">
        <v>1405</v>
      </c>
      <c r="E26" s="720" t="s">
        <v>992</v>
      </c>
      <c r="F26" s="720" t="s">
        <v>1512</v>
      </c>
      <c r="G26" s="720" t="s">
        <v>993</v>
      </c>
      <c r="H26" s="758" t="s">
        <v>2247</v>
      </c>
      <c r="I26" s="720" t="s">
        <v>994</v>
      </c>
      <c r="J26" s="758" t="s">
        <v>2240</v>
      </c>
      <c r="K26" s="13"/>
    </row>
    <row r="27" spans="1:11" ht="14.25">
      <c r="A27" s="127"/>
      <c r="B27" s="127"/>
      <c r="C27" s="279"/>
      <c r="D27" s="735"/>
      <c r="E27" s="735"/>
      <c r="F27" s="735"/>
      <c r="G27" s="735"/>
      <c r="H27" s="735"/>
      <c r="I27" s="735"/>
      <c r="J27" s="735"/>
      <c r="K27" s="27"/>
    </row>
    <row r="28" spans="1:11" ht="28.5">
      <c r="A28" s="34" t="s">
        <v>1938</v>
      </c>
      <c r="B28" s="34"/>
      <c r="C28" s="122">
        <v>16</v>
      </c>
      <c r="D28" s="720" t="s">
        <v>1406</v>
      </c>
      <c r="E28" s="720" t="s">
        <v>1444</v>
      </c>
      <c r="F28" s="720" t="s">
        <v>1513</v>
      </c>
      <c r="G28" s="720" t="s">
        <v>1013</v>
      </c>
      <c r="H28" s="758" t="s">
        <v>2241</v>
      </c>
      <c r="I28" s="720" t="s">
        <v>1014</v>
      </c>
      <c r="J28" s="758" t="s">
        <v>2242</v>
      </c>
      <c r="K28" s="4"/>
    </row>
    <row r="29" spans="1:11" ht="14.25">
      <c r="A29" s="34"/>
      <c r="B29" s="34"/>
      <c r="C29" s="122"/>
      <c r="D29" s="616"/>
      <c r="E29" s="617"/>
      <c r="F29" s="617"/>
      <c r="G29" s="785"/>
      <c r="H29" s="617"/>
      <c r="I29" s="617"/>
      <c r="J29" s="617"/>
      <c r="K29" s="4"/>
    </row>
    <row r="30" spans="1:11" ht="28.5">
      <c r="A30" s="34" t="s">
        <v>1939</v>
      </c>
      <c r="B30" s="34"/>
      <c r="C30" s="122">
        <v>17</v>
      </c>
      <c r="D30" s="720" t="s">
        <v>1407</v>
      </c>
      <c r="E30" s="720" t="s">
        <v>1446</v>
      </c>
      <c r="F30" s="720" t="s">
        <v>1278</v>
      </c>
      <c r="G30" s="786" t="s">
        <v>1012</v>
      </c>
      <c r="H30" s="758" t="s">
        <v>2243</v>
      </c>
      <c r="I30" s="720" t="s">
        <v>1035</v>
      </c>
      <c r="J30" s="758" t="s">
        <v>2244</v>
      </c>
      <c r="K30" s="4"/>
    </row>
    <row r="31" spans="1:11" ht="14.25">
      <c r="A31" s="34"/>
      <c r="B31" s="34"/>
      <c r="C31" s="122"/>
      <c r="D31" s="616"/>
      <c r="E31" s="617"/>
      <c r="F31" s="617"/>
      <c r="G31" s="617"/>
      <c r="H31" s="617"/>
      <c r="I31" s="617"/>
      <c r="J31" s="617"/>
      <c r="K31" s="4"/>
    </row>
    <row r="32" spans="1:11" ht="28.5">
      <c r="A32" s="120" t="s">
        <v>4272</v>
      </c>
      <c r="B32" s="34"/>
      <c r="C32" s="122">
        <v>18</v>
      </c>
      <c r="D32" s="617"/>
      <c r="E32" s="617"/>
      <c r="F32" s="617"/>
      <c r="G32" s="787"/>
      <c r="H32" s="758" t="s">
        <v>961</v>
      </c>
      <c r="I32" s="617"/>
      <c r="J32" s="758" t="s">
        <v>962</v>
      </c>
      <c r="K32" s="4"/>
    </row>
    <row r="33" spans="1:11" ht="14.25">
      <c r="A33" s="34"/>
      <c r="B33" s="34"/>
      <c r="C33" s="122"/>
      <c r="D33" s="617"/>
      <c r="E33" s="617"/>
      <c r="F33" s="617"/>
      <c r="G33" s="617"/>
      <c r="H33" s="617"/>
      <c r="I33" s="617"/>
      <c r="J33" s="617"/>
      <c r="K33" s="4"/>
    </row>
    <row r="34" spans="1:11" ht="28.5">
      <c r="A34" s="118" t="s">
        <v>4431</v>
      </c>
      <c r="B34" s="116"/>
      <c r="C34" s="278">
        <v>19</v>
      </c>
      <c r="D34" s="617"/>
      <c r="E34" s="617"/>
      <c r="F34" s="617"/>
      <c r="G34" s="787"/>
      <c r="H34" s="720" t="s">
        <v>1566</v>
      </c>
      <c r="I34" s="766"/>
      <c r="J34" s="720" t="s">
        <v>1578</v>
      </c>
      <c r="K34" s="4"/>
    </row>
    <row r="35" spans="1:11" ht="14.25">
      <c r="A35" s="34"/>
      <c r="B35" s="34"/>
      <c r="C35" s="122"/>
      <c r="D35" s="617"/>
      <c r="E35" s="617"/>
      <c r="F35" s="617"/>
      <c r="G35" s="617"/>
      <c r="H35" s="617"/>
      <c r="I35" s="617"/>
      <c r="J35" s="617"/>
      <c r="K35" s="4"/>
    </row>
    <row r="36" spans="1:11" ht="14.25">
      <c r="A36" s="34"/>
      <c r="B36" s="34"/>
      <c r="C36" s="122"/>
      <c r="D36" s="727"/>
      <c r="E36" s="727"/>
      <c r="F36" s="727"/>
      <c r="G36" s="727"/>
      <c r="H36" s="727"/>
      <c r="I36" s="727"/>
      <c r="J36" s="727"/>
      <c r="K36" s="4"/>
    </row>
    <row r="37" spans="1:11" ht="14.25">
      <c r="A37" s="141" t="s">
        <v>998</v>
      </c>
      <c r="B37" s="141"/>
      <c r="C37" s="66">
        <v>20</v>
      </c>
      <c r="D37" s="807" t="s">
        <v>999</v>
      </c>
      <c r="E37" s="788"/>
      <c r="F37" s="644"/>
      <c r="G37" s="727"/>
      <c r="H37" s="727"/>
      <c r="I37" s="727"/>
      <c r="J37" s="727"/>
      <c r="K37" s="4"/>
    </row>
    <row r="38" spans="1:11" ht="14.25">
      <c r="A38" s="80" t="s">
        <v>1000</v>
      </c>
      <c r="B38" s="80"/>
      <c r="C38" s="66">
        <v>21</v>
      </c>
      <c r="D38" s="770" t="s">
        <v>1414</v>
      </c>
      <c r="E38" s="789"/>
      <c r="F38" s="644"/>
      <c r="G38" s="727"/>
      <c r="H38" s="727"/>
      <c r="I38" s="727"/>
      <c r="J38" s="727"/>
      <c r="K38" s="4"/>
    </row>
    <row r="39" spans="1:11" ht="14.25">
      <c r="A39" s="34"/>
      <c r="B39" s="34"/>
      <c r="C39" s="122"/>
      <c r="D39" s="790"/>
      <c r="E39" s="790"/>
      <c r="F39" s="791"/>
      <c r="G39" s="727"/>
      <c r="H39" s="727"/>
      <c r="I39" s="727"/>
      <c r="J39" s="727"/>
      <c r="K39" s="4"/>
    </row>
    <row r="40" spans="1:11" ht="14.25">
      <c r="A40" s="34"/>
      <c r="B40" s="34"/>
      <c r="C40" s="122"/>
      <c r="D40" s="790"/>
      <c r="E40" s="790"/>
      <c r="F40" s="791"/>
      <c r="G40" s="727"/>
      <c r="H40" s="727"/>
      <c r="I40" s="727"/>
      <c r="J40" s="727"/>
      <c r="K40" s="4"/>
    </row>
    <row r="41" spans="1:11" ht="70.5" customHeight="1">
      <c r="A41" s="140"/>
      <c r="B41" s="140"/>
      <c r="C41" s="295"/>
      <c r="D41" s="1016" t="s">
        <v>952</v>
      </c>
      <c r="E41" s="1017"/>
      <c r="F41" s="805" t="s">
        <v>953</v>
      </c>
      <c r="G41" s="1018" t="s">
        <v>3713</v>
      </c>
      <c r="H41" s="1019"/>
      <c r="I41" s="1019"/>
      <c r="J41" s="1020"/>
      <c r="K41" s="4"/>
    </row>
    <row r="42" spans="1:10" ht="70.5" customHeight="1">
      <c r="A42" s="142" t="s">
        <v>4273</v>
      </c>
      <c r="B42" s="142"/>
      <c r="C42" s="296"/>
      <c r="D42" s="806" t="s">
        <v>954</v>
      </c>
      <c r="E42" s="806" t="s">
        <v>955</v>
      </c>
      <c r="F42" s="806" t="s">
        <v>999</v>
      </c>
      <c r="G42" s="792" t="s">
        <v>11</v>
      </c>
      <c r="H42" s="792" t="s">
        <v>12</v>
      </c>
      <c r="I42" s="792" t="s">
        <v>3591</v>
      </c>
      <c r="J42" s="792" t="s">
        <v>956</v>
      </c>
    </row>
    <row r="43" spans="1:10" ht="14.25">
      <c r="A43" s="61" t="s">
        <v>4274</v>
      </c>
      <c r="B43" s="72"/>
      <c r="C43" s="143">
        <v>22</v>
      </c>
      <c r="D43" s="804" t="s">
        <v>1415</v>
      </c>
      <c r="E43" s="804" t="s">
        <v>1060</v>
      </c>
      <c r="F43" s="804" t="s">
        <v>1517</v>
      </c>
      <c r="G43" s="613" t="s">
        <v>1568</v>
      </c>
      <c r="H43" s="613" t="s">
        <v>1580</v>
      </c>
      <c r="I43" s="613" t="s">
        <v>1590</v>
      </c>
      <c r="J43" s="622" t="s">
        <v>1599</v>
      </c>
    </row>
    <row r="44" spans="1:10" ht="14.25">
      <c r="A44" s="61" t="s">
        <v>1995</v>
      </c>
      <c r="B44" s="72"/>
      <c r="C44" s="143">
        <v>23</v>
      </c>
      <c r="D44" s="804" t="s">
        <v>1416</v>
      </c>
      <c r="E44" s="804" t="s">
        <v>957</v>
      </c>
      <c r="F44" s="804" t="s">
        <v>1518</v>
      </c>
      <c r="G44" s="613" t="s">
        <v>1569</v>
      </c>
      <c r="H44" s="613" t="s">
        <v>1581</v>
      </c>
      <c r="I44" s="613" t="s">
        <v>1591</v>
      </c>
      <c r="J44" s="613" t="s">
        <v>1600</v>
      </c>
    </row>
    <row r="45" spans="1:10" ht="15" customHeight="1">
      <c r="A45" s="61" t="s">
        <v>4275</v>
      </c>
      <c r="B45" s="72"/>
      <c r="C45" s="143">
        <v>24</v>
      </c>
      <c r="D45" s="804" t="s">
        <v>1430</v>
      </c>
      <c r="E45" s="804" t="s">
        <v>1453</v>
      </c>
      <c r="F45" s="804" t="s">
        <v>1519</v>
      </c>
      <c r="G45" s="613" t="s">
        <v>1570</v>
      </c>
      <c r="H45" s="613" t="s">
        <v>1582</v>
      </c>
      <c r="I45" s="613" t="s">
        <v>1592</v>
      </c>
      <c r="J45" s="613" t="s">
        <v>1601</v>
      </c>
    </row>
    <row r="46" spans="1:10" ht="14.25">
      <c r="A46" s="61" t="s">
        <v>4432</v>
      </c>
      <c r="B46" s="72"/>
      <c r="C46" s="143">
        <v>25</v>
      </c>
      <c r="D46" s="804" t="s">
        <v>1417</v>
      </c>
      <c r="E46" s="804" t="s">
        <v>1116</v>
      </c>
      <c r="F46" s="804" t="s">
        <v>1301</v>
      </c>
      <c r="G46" s="613" t="s">
        <v>1302</v>
      </c>
      <c r="H46" s="613" t="s">
        <v>1303</v>
      </c>
      <c r="I46" s="613" t="s">
        <v>1304</v>
      </c>
      <c r="J46" s="613" t="s">
        <v>1305</v>
      </c>
    </row>
    <row r="47" spans="1:11" ht="14.25">
      <c r="A47" s="72"/>
      <c r="B47" s="72"/>
      <c r="C47" s="143"/>
      <c r="D47" s="656"/>
      <c r="E47" s="656"/>
      <c r="F47" s="656"/>
      <c r="G47" s="656"/>
      <c r="H47" s="656"/>
      <c r="I47" s="656" t="s">
        <v>3712</v>
      </c>
      <c r="J47" s="758" t="s">
        <v>407</v>
      </c>
      <c r="K47" s="4"/>
    </row>
    <row r="48" spans="1:10" ht="14.25">
      <c r="A48" s="475" t="s">
        <v>958</v>
      </c>
      <c r="B48" s="72"/>
      <c r="C48" s="143">
        <v>26</v>
      </c>
      <c r="D48" s="804" t="s">
        <v>1418</v>
      </c>
      <c r="E48" s="656"/>
      <c r="F48" s="656"/>
      <c r="G48" s="656"/>
      <c r="H48" s="656"/>
      <c r="I48" s="656"/>
      <c r="J48" s="656"/>
    </row>
    <row r="49" spans="1:10" ht="14.25">
      <c r="A49" s="72"/>
      <c r="B49" s="72"/>
      <c r="C49" s="143"/>
      <c r="D49" s="617"/>
      <c r="E49" s="793"/>
      <c r="F49" s="793"/>
      <c r="G49" s="793"/>
      <c r="H49" s="793"/>
      <c r="I49" s="793"/>
      <c r="J49" s="793"/>
    </row>
    <row r="50" spans="1:10" ht="28.5">
      <c r="A50" s="149" t="s">
        <v>4433</v>
      </c>
      <c r="B50" s="18"/>
      <c r="C50" s="143">
        <v>27</v>
      </c>
      <c r="D50" s="613" t="s">
        <v>1419</v>
      </c>
      <c r="E50" s="793"/>
      <c r="F50" s="793"/>
      <c r="G50" s="793"/>
      <c r="H50" s="793"/>
      <c r="I50" s="793"/>
      <c r="J50" s="793"/>
    </row>
    <row r="51" spans="1:10" ht="14.25">
      <c r="A51" s="72"/>
      <c r="B51" s="72"/>
      <c r="C51" s="143"/>
      <c r="D51" s="793"/>
      <c r="E51" s="793"/>
      <c r="F51" s="793"/>
      <c r="G51" s="793"/>
      <c r="H51" s="793"/>
      <c r="I51" s="793"/>
      <c r="J51" s="793"/>
    </row>
    <row r="52" spans="1:10" ht="35.25" customHeight="1">
      <c r="A52" s="140"/>
      <c r="B52" s="140"/>
      <c r="C52" s="295"/>
      <c r="D52" s="1013" t="s">
        <v>4436</v>
      </c>
      <c r="E52" s="1014"/>
      <c r="F52" s="1013" t="s">
        <v>4437</v>
      </c>
      <c r="G52" s="1015"/>
      <c r="H52" s="1014"/>
      <c r="I52" s="620"/>
      <c r="J52" s="620"/>
    </row>
    <row r="53" spans="1:10" ht="99.75">
      <c r="A53" s="72"/>
      <c r="B53" s="72"/>
      <c r="C53" s="143"/>
      <c r="D53" s="752" t="s">
        <v>1882</v>
      </c>
      <c r="E53" s="752" t="s">
        <v>1883</v>
      </c>
      <c r="F53" s="752" t="s">
        <v>1882</v>
      </c>
      <c r="G53" s="752" t="s">
        <v>4411</v>
      </c>
      <c r="H53" s="752" t="s">
        <v>1959</v>
      </c>
      <c r="I53" s="620"/>
      <c r="J53" s="620"/>
    </row>
    <row r="54" spans="4:10" ht="14.25">
      <c r="D54" s="793"/>
      <c r="E54" s="793"/>
      <c r="F54" s="793"/>
      <c r="G54" s="794"/>
      <c r="H54" s="795"/>
      <c r="I54" s="620"/>
      <c r="J54" s="620"/>
    </row>
    <row r="55" spans="1:11" ht="28.5">
      <c r="A55" s="18" t="s">
        <v>4434</v>
      </c>
      <c r="B55" s="18"/>
      <c r="C55" s="143">
        <v>28</v>
      </c>
      <c r="D55" s="720" t="s">
        <v>1420</v>
      </c>
      <c r="E55" s="720" t="s">
        <v>1456</v>
      </c>
      <c r="F55" s="720" t="s">
        <v>1313</v>
      </c>
      <c r="G55" s="720" t="s">
        <v>1042</v>
      </c>
      <c r="H55" s="758" t="s">
        <v>2248</v>
      </c>
      <c r="I55" s="620"/>
      <c r="J55" s="620"/>
      <c r="K55" s="130"/>
    </row>
    <row r="56" spans="1:11" ht="14.25">
      <c r="A56" s="13"/>
      <c r="B56" s="13"/>
      <c r="C56" s="66"/>
      <c r="D56" s="617"/>
      <c r="E56" s="617"/>
      <c r="F56" s="617"/>
      <c r="G56" s="617"/>
      <c r="H56" s="617"/>
      <c r="I56" s="620"/>
      <c r="J56" s="620"/>
      <c r="K56" s="130"/>
    </row>
    <row r="57" spans="1:10" ht="28.5">
      <c r="A57" s="61" t="s">
        <v>4435</v>
      </c>
      <c r="B57" s="72"/>
      <c r="C57" s="143">
        <v>29</v>
      </c>
      <c r="D57" s="796"/>
      <c r="E57" s="617"/>
      <c r="F57" s="617"/>
      <c r="G57" s="617"/>
      <c r="H57" s="720" t="s">
        <v>1318</v>
      </c>
      <c r="I57" s="620"/>
      <c r="J57" s="620"/>
    </row>
    <row r="58" spans="1:10" ht="14.25">
      <c r="A58" s="13"/>
      <c r="B58" s="13"/>
      <c r="C58" s="66"/>
      <c r="D58" s="797"/>
      <c r="E58" s="617"/>
      <c r="F58" s="617"/>
      <c r="G58" s="617"/>
      <c r="H58" s="617"/>
      <c r="I58" s="620"/>
      <c r="J58" s="620"/>
    </row>
    <row r="59" spans="1:10" ht="14.25">
      <c r="A59" s="18" t="s">
        <v>4439</v>
      </c>
      <c r="B59" s="18"/>
      <c r="C59" s="143">
        <v>30</v>
      </c>
      <c r="D59" s="798"/>
      <c r="E59" s="617"/>
      <c r="F59" s="617"/>
      <c r="G59" s="617"/>
      <c r="H59" s="720" t="s">
        <v>1322</v>
      </c>
      <c r="I59" s="620"/>
      <c r="J59" s="620"/>
    </row>
    <row r="60" spans="1:10" ht="20.25" customHeight="1">
      <c r="A60" s="18"/>
      <c r="B60" s="18"/>
      <c r="C60" s="143"/>
      <c r="D60" s="799"/>
      <c r="E60" s="793"/>
      <c r="F60" s="793"/>
      <c r="G60" s="793"/>
      <c r="H60" s="800"/>
      <c r="I60" s="793"/>
      <c r="J60" s="801"/>
    </row>
    <row r="61" spans="1:10" ht="14.25">
      <c r="A61" s="13"/>
      <c r="B61" s="13"/>
      <c r="C61" s="66"/>
      <c r="D61" s="615"/>
      <c r="E61" s="615"/>
      <c r="F61" s="793"/>
      <c r="G61" s="793"/>
      <c r="H61" s="801"/>
      <c r="I61" s="793"/>
      <c r="J61" s="793"/>
    </row>
    <row r="62" spans="1:10" ht="14.25">
      <c r="A62" s="18" t="s">
        <v>1940</v>
      </c>
      <c r="B62" s="18"/>
      <c r="C62" s="143"/>
      <c r="D62" s="615"/>
      <c r="E62" s="793"/>
      <c r="F62" s="793"/>
      <c r="G62" s="643"/>
      <c r="H62" s="615"/>
      <c r="I62" s="793"/>
      <c r="J62" s="793"/>
    </row>
    <row r="63" spans="1:10" ht="142.5">
      <c r="A63" s="72"/>
      <c r="B63" s="72"/>
      <c r="C63" s="143"/>
      <c r="D63" s="802" t="s">
        <v>3610</v>
      </c>
      <c r="E63" s="802" t="s">
        <v>1907</v>
      </c>
      <c r="F63" s="793"/>
      <c r="G63" s="643"/>
      <c r="H63" s="615"/>
      <c r="I63" s="793"/>
      <c r="J63" s="793"/>
    </row>
    <row r="64" spans="1:10" ht="15" customHeight="1">
      <c r="A64" s="72" t="s">
        <v>4132</v>
      </c>
      <c r="B64" s="72"/>
      <c r="C64" s="143">
        <v>31</v>
      </c>
      <c r="D64" s="720" t="s">
        <v>1324</v>
      </c>
      <c r="E64" s="720" t="s">
        <v>1432</v>
      </c>
      <c r="F64" s="793"/>
      <c r="G64" s="643"/>
      <c r="H64" s="615"/>
      <c r="I64" s="793"/>
      <c r="J64" s="615"/>
    </row>
    <row r="65" spans="1:10" ht="14.25">
      <c r="A65" s="72" t="s">
        <v>4440</v>
      </c>
      <c r="B65" s="72"/>
      <c r="C65" s="143">
        <v>32</v>
      </c>
      <c r="D65" s="720" t="s">
        <v>1339</v>
      </c>
      <c r="E65" s="720" t="s">
        <v>1422</v>
      </c>
      <c r="F65" s="793"/>
      <c r="G65" s="643"/>
      <c r="H65" s="615"/>
      <c r="I65" s="793"/>
      <c r="J65" s="615"/>
    </row>
    <row r="66" spans="1:10" ht="18" customHeight="1">
      <c r="A66" s="72" t="s">
        <v>1942</v>
      </c>
      <c r="B66" s="72"/>
      <c r="C66" s="143">
        <v>33</v>
      </c>
      <c r="D66" s="720" t="s">
        <v>1343</v>
      </c>
      <c r="E66" s="720" t="s">
        <v>1423</v>
      </c>
      <c r="F66" s="793"/>
      <c r="G66" s="643"/>
      <c r="H66" s="615"/>
      <c r="I66" s="793"/>
      <c r="J66" s="615"/>
    </row>
    <row r="67" spans="1:10" ht="14.25">
      <c r="A67" s="13"/>
      <c r="B67" s="13"/>
      <c r="C67" s="66"/>
      <c r="D67" s="803"/>
      <c r="E67" s="615"/>
      <c r="F67" s="793"/>
      <c r="G67" s="643"/>
      <c r="H67" s="615"/>
      <c r="I67" s="793"/>
      <c r="J67" s="615"/>
    </row>
    <row r="68" spans="1:10" ht="14.25">
      <c r="A68" s="72" t="s">
        <v>1941</v>
      </c>
      <c r="B68" s="72"/>
      <c r="C68" s="143">
        <v>34</v>
      </c>
      <c r="D68" s="720" t="s">
        <v>1349</v>
      </c>
      <c r="E68" s="720" t="s">
        <v>1424</v>
      </c>
      <c r="F68" s="620"/>
      <c r="G68" s="643"/>
      <c r="H68" s="615"/>
      <c r="I68" s="793"/>
      <c r="J68" s="615"/>
    </row>
    <row r="69" spans="1:10" ht="14.25">
      <c r="A69" s="13"/>
      <c r="B69" s="13"/>
      <c r="C69" s="66"/>
      <c r="D69" s="803"/>
      <c r="E69" s="616"/>
      <c r="F69" s="620"/>
      <c r="G69" s="643"/>
      <c r="H69" s="615"/>
      <c r="I69" s="793"/>
      <c r="J69" s="615"/>
    </row>
    <row r="70" spans="1:10" ht="28.5">
      <c r="A70" s="111" t="s">
        <v>1943</v>
      </c>
      <c r="B70" s="51"/>
      <c r="C70" s="66">
        <v>35</v>
      </c>
      <c r="D70" s="720" t="s">
        <v>1351</v>
      </c>
      <c r="E70" s="613" t="s">
        <v>1425</v>
      </c>
      <c r="F70" s="793"/>
      <c r="G70" s="643"/>
      <c r="H70" s="615"/>
      <c r="I70" s="793"/>
      <c r="J70" s="615"/>
    </row>
    <row r="71" spans="1:10" ht="14.25">
      <c r="A71" s="13"/>
      <c r="B71" s="13"/>
      <c r="C71" s="66"/>
      <c r="D71" s="617"/>
      <c r="E71" s="616"/>
      <c r="F71" s="621"/>
      <c r="G71" s="643"/>
      <c r="H71" s="615"/>
      <c r="I71" s="793"/>
      <c r="J71" s="615"/>
    </row>
    <row r="72" spans="1:10" ht="42.75">
      <c r="A72" s="13" t="s">
        <v>1944</v>
      </c>
      <c r="B72" s="13"/>
      <c r="C72" s="66">
        <v>36</v>
      </c>
      <c r="D72" s="758" t="s">
        <v>408</v>
      </c>
      <c r="E72" s="758" t="s">
        <v>409</v>
      </c>
      <c r="F72" s="621"/>
      <c r="G72" s="643"/>
      <c r="H72" s="615"/>
      <c r="I72" s="793"/>
      <c r="J72" s="615"/>
    </row>
    <row r="73" spans="1:10" ht="14.25">
      <c r="A73" s="13"/>
      <c r="B73" s="13"/>
      <c r="C73" s="66"/>
      <c r="D73" s="617"/>
      <c r="E73" s="615"/>
      <c r="F73" s="621"/>
      <c r="G73" s="643"/>
      <c r="H73" s="615"/>
      <c r="I73" s="793"/>
      <c r="J73" s="615"/>
    </row>
    <row r="74" spans="1:10" ht="28.5">
      <c r="A74" s="111" t="s">
        <v>3611</v>
      </c>
      <c r="B74" s="111"/>
      <c r="C74" s="297">
        <v>37</v>
      </c>
      <c r="D74" s="613" t="s">
        <v>1368</v>
      </c>
      <c r="E74" s="613" t="s">
        <v>1435</v>
      </c>
      <c r="F74" s="621"/>
      <c r="G74" s="643"/>
      <c r="H74" s="615"/>
      <c r="I74" s="793"/>
      <c r="J74" s="621"/>
    </row>
    <row r="75" spans="1:10" ht="14.25">
      <c r="A75" s="13"/>
      <c r="B75" s="13"/>
      <c r="C75" s="66"/>
      <c r="D75" s="50"/>
      <c r="E75" s="71"/>
      <c r="F75" s="70"/>
      <c r="G75" s="18"/>
      <c r="H75" s="13"/>
      <c r="I75" s="72"/>
      <c r="J75" s="70"/>
    </row>
    <row r="76" spans="1:10" ht="14.25">
      <c r="A76" s="13"/>
      <c r="B76" s="13"/>
      <c r="C76" s="66"/>
      <c r="D76" s="50"/>
      <c r="E76" s="71"/>
      <c r="F76" s="70"/>
      <c r="G76" s="18"/>
      <c r="H76" s="13"/>
      <c r="I76" s="72"/>
      <c r="J76" s="70"/>
    </row>
    <row r="77" spans="1:10" ht="14.25">
      <c r="A77" s="4"/>
      <c r="B77" s="4"/>
      <c r="C77" s="277"/>
      <c r="D77" s="4"/>
      <c r="G77" s="18"/>
      <c r="H77" s="13"/>
      <c r="I77" s="72"/>
      <c r="J77" s="70"/>
    </row>
    <row r="78" spans="1:10" ht="14.25">
      <c r="A78" s="4"/>
      <c r="B78" s="4"/>
      <c r="C78" s="277"/>
      <c r="D78" s="4"/>
      <c r="G78" s="18"/>
      <c r="H78" s="13"/>
      <c r="I78" s="72"/>
      <c r="J78" s="52"/>
    </row>
    <row r="79" spans="1:10" ht="14.25">
      <c r="A79" s="4"/>
      <c r="B79" s="4"/>
      <c r="C79" s="277"/>
      <c r="D79" s="4"/>
      <c r="G79" s="18"/>
      <c r="H79" s="13"/>
      <c r="I79" s="72"/>
      <c r="J79" s="67"/>
    </row>
    <row r="80" spans="1:10" ht="14.25">
      <c r="A80" s="4"/>
      <c r="B80" s="4"/>
      <c r="C80" s="277"/>
      <c r="D80" s="4"/>
      <c r="G80" s="18"/>
      <c r="H80" s="13"/>
      <c r="I80" s="72"/>
      <c r="J80" s="67"/>
    </row>
    <row r="81" spans="7:10" ht="14.25">
      <c r="G81" s="18"/>
      <c r="H81" s="13"/>
      <c r="I81" s="72"/>
      <c r="J81" s="67"/>
    </row>
    <row r="82" spans="7:10" ht="14.25">
      <c r="G82" s="18"/>
      <c r="H82" s="13"/>
      <c r="I82" s="72"/>
      <c r="J82" s="67"/>
    </row>
    <row r="83" ht="14.25">
      <c r="J83" s="70"/>
    </row>
    <row r="84" ht="14.25">
      <c r="J84" s="70"/>
    </row>
    <row r="85" ht="14.25">
      <c r="J85" s="70"/>
    </row>
    <row r="86" ht="14.25">
      <c r="J86" s="70"/>
    </row>
    <row r="87" ht="14.25">
      <c r="J87" s="70"/>
    </row>
    <row r="88" ht="14.25">
      <c r="J88" s="70"/>
    </row>
    <row r="89" ht="14.25">
      <c r="J89" s="70"/>
    </row>
    <row r="90" ht="14.25">
      <c r="J90" s="70"/>
    </row>
    <row r="91" ht="14.25">
      <c r="J91" s="70"/>
    </row>
    <row r="92" ht="14.25">
      <c r="J92" s="70"/>
    </row>
    <row r="93" ht="14.25">
      <c r="J93" s="70"/>
    </row>
    <row r="94" ht="14.25">
      <c r="J94" s="70"/>
    </row>
    <row r="95" ht="14.25">
      <c r="J95" s="70"/>
    </row>
    <row r="96" ht="14.25">
      <c r="J96" s="70"/>
    </row>
    <row r="97" ht="14.25">
      <c r="J97" s="70"/>
    </row>
    <row r="98" ht="14.25">
      <c r="J98" s="70"/>
    </row>
    <row r="112" s="144" customFormat="1" ht="14.25">
      <c r="C112" s="298"/>
    </row>
    <row r="118" ht="12.75" customHeight="1"/>
    <row r="130" spans="12:13" ht="14.25">
      <c r="L130" s="29"/>
      <c r="M130" s="29"/>
    </row>
    <row r="147" spans="12:13" ht="14.25">
      <c r="L147" s="29"/>
      <c r="M147" s="29"/>
    </row>
  </sheetData>
  <sheetProtection password="DAB2" sheet="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7" r:id="rId1"/>
  <headerFooter>
    <oddFooter>&amp;C&amp;[211/&amp;[268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75"/>
  <sheetViews>
    <sheetView zoomScale="70" zoomScaleNormal="70" zoomScalePageLayoutView="0" workbookViewId="0" topLeftCell="A1">
      <selection activeCell="C60" sqref="C60:C61"/>
    </sheetView>
  </sheetViews>
  <sheetFormatPr defaultColWidth="9.140625" defaultRowHeight="15"/>
  <cols>
    <col min="1" max="1" width="9.140625" style="4" customWidth="1"/>
    <col min="2" max="2" width="38.8515625" style="4" customWidth="1"/>
    <col min="3" max="3" width="88.28125" style="4" customWidth="1"/>
    <col min="4" max="4" width="9.140625" style="4" customWidth="1"/>
    <col min="5" max="5" width="68.8515625" style="4" customWidth="1"/>
    <col min="6" max="16384" width="9.140625" style="4" customWidth="1"/>
  </cols>
  <sheetData>
    <row r="1" spans="1:6" ht="15">
      <c r="A1" s="209"/>
      <c r="C1" s="192"/>
      <c r="D1" s="192"/>
      <c r="F1" s="192"/>
    </row>
    <row r="2" spans="1:3" ht="14.25">
      <c r="A2" s="191" t="s">
        <v>21</v>
      </c>
      <c r="B2" s="27"/>
      <c r="C2" s="27"/>
    </row>
    <row r="3" spans="1:3" ht="14.25">
      <c r="A3" s="12" t="s">
        <v>3580</v>
      </c>
      <c r="B3" s="27"/>
      <c r="C3" s="27"/>
    </row>
    <row r="4" spans="1:3" ht="14.25">
      <c r="A4" s="203"/>
      <c r="B4" s="25" t="s">
        <v>3371</v>
      </c>
      <c r="C4" s="25" t="s">
        <v>1411</v>
      </c>
    </row>
    <row r="5" spans="1:3" ht="28.5">
      <c r="A5" s="528"/>
      <c r="B5" s="23" t="s">
        <v>1799</v>
      </c>
      <c r="C5" s="23" t="s">
        <v>4421</v>
      </c>
    </row>
    <row r="6" spans="1:3" ht="17.25" customHeight="1">
      <c r="A6" s="21"/>
      <c r="B6" s="14" t="s">
        <v>4441</v>
      </c>
      <c r="C6" s="15"/>
    </row>
    <row r="7" spans="1:3" ht="35.25" customHeight="1">
      <c r="A7" s="187" t="s">
        <v>3581</v>
      </c>
      <c r="B7" s="187" t="s">
        <v>3559</v>
      </c>
      <c r="C7" s="187" t="s">
        <v>3550</v>
      </c>
    </row>
    <row r="8" spans="1:3" ht="35.25" customHeight="1">
      <c r="A8" s="187" t="s">
        <v>3548</v>
      </c>
      <c r="B8" s="187" t="s">
        <v>3558</v>
      </c>
      <c r="C8" s="187" t="s">
        <v>3552</v>
      </c>
    </row>
    <row r="9" spans="1:3" ht="43.5" customHeight="1">
      <c r="A9" s="187" t="s">
        <v>3582</v>
      </c>
      <c r="B9" s="187" t="s">
        <v>3727</v>
      </c>
      <c r="C9" s="187" t="s">
        <v>3594</v>
      </c>
    </row>
    <row r="10" spans="1:3" ht="17.25" customHeight="1">
      <c r="A10" s="1003" t="s">
        <v>3583</v>
      </c>
      <c r="B10" s="1003" t="s">
        <v>3560</v>
      </c>
      <c r="C10" s="967" t="s">
        <v>3562</v>
      </c>
    </row>
    <row r="11" spans="1:3" ht="43.5" customHeight="1">
      <c r="A11" s="1004"/>
      <c r="B11" s="1004"/>
      <c r="C11" s="935"/>
    </row>
    <row r="12" spans="1:3" ht="17.25" customHeight="1">
      <c r="A12" s="1002" t="s">
        <v>3584</v>
      </c>
      <c r="B12" s="1002" t="s">
        <v>1964</v>
      </c>
      <c r="C12" s="188" t="s">
        <v>3564</v>
      </c>
    </row>
    <row r="13" spans="1:3" ht="17.25" customHeight="1">
      <c r="A13" s="1002"/>
      <c r="B13" s="1002"/>
      <c r="C13" s="190" t="s">
        <v>1001</v>
      </c>
    </row>
    <row r="14" spans="1:3" ht="17.25" customHeight="1">
      <c r="A14" s="1002"/>
      <c r="B14" s="1002"/>
      <c r="C14" s="190" t="s">
        <v>1003</v>
      </c>
    </row>
    <row r="15" spans="1:3" ht="17.25" customHeight="1">
      <c r="A15" s="1002"/>
      <c r="B15" s="1002"/>
      <c r="C15" s="190" t="s">
        <v>1005</v>
      </c>
    </row>
    <row r="16" spans="1:3" ht="17.25" customHeight="1">
      <c r="A16" s="1002"/>
      <c r="B16" s="1002"/>
      <c r="C16" s="190" t="s">
        <v>1007</v>
      </c>
    </row>
    <row r="17" spans="1:3" ht="17.25" customHeight="1">
      <c r="A17" s="1002"/>
      <c r="B17" s="1002"/>
      <c r="C17" s="190" t="s">
        <v>1009</v>
      </c>
    </row>
    <row r="18" spans="1:3" ht="17.25" customHeight="1">
      <c r="A18" s="1002"/>
      <c r="B18" s="1002"/>
      <c r="C18" s="190" t="s">
        <v>2239</v>
      </c>
    </row>
    <row r="19" spans="1:3" ht="17.25" customHeight="1">
      <c r="A19" s="1002"/>
      <c r="B19" s="1002"/>
      <c r="C19" s="190" t="s">
        <v>2241</v>
      </c>
    </row>
    <row r="20" spans="1:3" ht="17.25" customHeight="1">
      <c r="A20" s="1002"/>
      <c r="B20" s="1002"/>
      <c r="C20" s="190" t="s">
        <v>2243</v>
      </c>
    </row>
    <row r="21" spans="1:3" ht="17.25" customHeight="1">
      <c r="A21" s="1002"/>
      <c r="B21" s="1002"/>
      <c r="C21" s="190"/>
    </row>
    <row r="22" spans="1:3" ht="17.25" customHeight="1">
      <c r="A22" s="1002"/>
      <c r="B22" s="1002"/>
      <c r="C22" s="190"/>
    </row>
    <row r="23" spans="1:3" ht="17.25" customHeight="1">
      <c r="A23" s="1002" t="s">
        <v>3565</v>
      </c>
      <c r="B23" s="984" t="s">
        <v>4549</v>
      </c>
      <c r="C23" s="967" t="s">
        <v>3567</v>
      </c>
    </row>
    <row r="24" spans="1:3" ht="46.5" customHeight="1">
      <c r="A24" s="1002"/>
      <c r="B24" s="984"/>
      <c r="C24" s="969"/>
    </row>
    <row r="25" spans="1:3" ht="53.25" customHeight="1">
      <c r="A25" s="1010" t="s">
        <v>3585</v>
      </c>
      <c r="B25" s="967" t="s">
        <v>3570</v>
      </c>
      <c r="C25" s="188" t="s">
        <v>3569</v>
      </c>
    </row>
    <row r="26" spans="1:3" ht="24" customHeight="1">
      <c r="A26" s="1011"/>
      <c r="B26" s="968"/>
      <c r="C26" s="190" t="s">
        <v>1002</v>
      </c>
    </row>
    <row r="27" spans="1:3" ht="23.25" customHeight="1">
      <c r="A27" s="1011"/>
      <c r="B27" s="968"/>
      <c r="C27" s="190" t="s">
        <v>3571</v>
      </c>
    </row>
    <row r="28" spans="1:3" ht="17.25" customHeight="1">
      <c r="A28" s="1011"/>
      <c r="B28" s="968"/>
      <c r="C28" s="190" t="s">
        <v>3572</v>
      </c>
    </row>
    <row r="29" spans="1:3" ht="12.75" customHeight="1">
      <c r="A29" s="1011"/>
      <c r="B29" s="968"/>
      <c r="C29" s="190" t="s">
        <v>959</v>
      </c>
    </row>
    <row r="30" spans="1:3" ht="14.25">
      <c r="A30" s="1011"/>
      <c r="B30" s="968"/>
      <c r="C30" s="190" t="s">
        <v>960</v>
      </c>
    </row>
    <row r="31" spans="1:3" ht="15" customHeight="1">
      <c r="A31" s="1011"/>
      <c r="B31" s="968"/>
      <c r="C31" s="190" t="s">
        <v>3573</v>
      </c>
    </row>
    <row r="32" spans="1:3" ht="18" customHeight="1">
      <c r="A32" s="1011"/>
      <c r="B32" s="968"/>
      <c r="C32" s="190" t="s">
        <v>3574</v>
      </c>
    </row>
    <row r="33" spans="1:3" ht="15.75" customHeight="1">
      <c r="A33" s="1011"/>
      <c r="B33" s="968"/>
      <c r="C33" s="190" t="s">
        <v>2244</v>
      </c>
    </row>
    <row r="34" spans="1:3" ht="14.25">
      <c r="A34" s="1012"/>
      <c r="B34" s="969"/>
      <c r="C34" s="189"/>
    </row>
    <row r="35" spans="1:3" ht="14.25">
      <c r="A35" s="1002" t="s">
        <v>3586</v>
      </c>
      <c r="B35" s="1002" t="s">
        <v>3577</v>
      </c>
      <c r="C35" s="190" t="s">
        <v>961</v>
      </c>
    </row>
    <row r="36" spans="1:3" ht="34.5" customHeight="1">
      <c r="A36" s="1002"/>
      <c r="B36" s="1002"/>
      <c r="C36" s="190" t="s">
        <v>3587</v>
      </c>
    </row>
    <row r="37" spans="1:3" ht="14.25">
      <c r="A37" s="22"/>
      <c r="B37" s="217" t="s">
        <v>4276</v>
      </c>
      <c r="C37" s="218"/>
    </row>
    <row r="38" spans="1:3" ht="14.25" customHeight="1">
      <c r="A38" s="21"/>
      <c r="B38" s="1023" t="s">
        <v>4442</v>
      </c>
      <c r="C38" s="1023"/>
    </row>
    <row r="39" spans="1:3" ht="43.5" customHeight="1">
      <c r="A39" s="1002" t="s">
        <v>3588</v>
      </c>
      <c r="B39" s="1002" t="s">
        <v>3714</v>
      </c>
      <c r="C39" s="967" t="s">
        <v>3715</v>
      </c>
    </row>
    <row r="40" spans="1:3" ht="37.5" customHeight="1">
      <c r="A40" s="1002"/>
      <c r="B40" s="1002"/>
      <c r="C40" s="969"/>
    </row>
    <row r="41" spans="1:3" ht="37.5" customHeight="1">
      <c r="A41" s="1002" t="s">
        <v>3589</v>
      </c>
      <c r="B41" s="1002" t="s">
        <v>3717</v>
      </c>
      <c r="C41" s="967" t="s">
        <v>3716</v>
      </c>
    </row>
    <row r="42" spans="1:3" ht="37.5" customHeight="1">
      <c r="A42" s="1002"/>
      <c r="B42" s="1002"/>
      <c r="C42" s="969"/>
    </row>
    <row r="43" spans="1:3" ht="30" customHeight="1">
      <c r="A43" s="1002" t="s">
        <v>3590</v>
      </c>
      <c r="B43" s="1002" t="s">
        <v>3591</v>
      </c>
      <c r="C43" s="988" t="s">
        <v>3720</v>
      </c>
    </row>
    <row r="44" spans="1:3" ht="43.5" customHeight="1">
      <c r="A44" s="1002"/>
      <c r="B44" s="1002"/>
      <c r="C44" s="990"/>
    </row>
    <row r="45" spans="1:3" ht="28.5">
      <c r="A45" s="1002" t="s">
        <v>3592</v>
      </c>
      <c r="B45" s="1002" t="s">
        <v>3718</v>
      </c>
      <c r="C45" s="188" t="s">
        <v>3721</v>
      </c>
    </row>
    <row r="46" spans="1:3" ht="14.25">
      <c r="A46" s="1002"/>
      <c r="B46" s="1002"/>
      <c r="C46" s="190"/>
    </row>
    <row r="47" spans="1:3" ht="18.75" customHeight="1">
      <c r="A47" s="1002"/>
      <c r="B47" s="1002"/>
      <c r="C47" s="189"/>
    </row>
    <row r="48" spans="1:3" ht="15" customHeight="1">
      <c r="A48" s="1002" t="s">
        <v>1239</v>
      </c>
      <c r="B48" s="1002" t="s">
        <v>3719</v>
      </c>
      <c r="C48" s="967" t="s">
        <v>407</v>
      </c>
    </row>
    <row r="49" spans="1:3" ht="18.75" customHeight="1">
      <c r="A49" s="1002"/>
      <c r="B49" s="1002"/>
      <c r="C49" s="969"/>
    </row>
    <row r="50" spans="1:3" ht="17.25" customHeight="1">
      <c r="A50" s="21"/>
      <c r="B50" s="1021" t="s">
        <v>4277</v>
      </c>
      <c r="C50" s="1021"/>
    </row>
    <row r="51" spans="1:3" ht="34.5" customHeight="1">
      <c r="A51" s="187" t="s">
        <v>1420</v>
      </c>
      <c r="B51" s="187" t="s">
        <v>3559</v>
      </c>
      <c r="C51" s="187" t="s">
        <v>4443</v>
      </c>
    </row>
    <row r="52" spans="1:3" ht="34.5" customHeight="1">
      <c r="A52" s="187" t="s">
        <v>1456</v>
      </c>
      <c r="B52" s="187" t="s">
        <v>3558</v>
      </c>
      <c r="C52" s="187" t="s">
        <v>4444</v>
      </c>
    </row>
    <row r="53" spans="1:3" ht="34.5" customHeight="1">
      <c r="A53" s="187" t="s">
        <v>1313</v>
      </c>
      <c r="B53" s="187" t="s">
        <v>3593</v>
      </c>
      <c r="C53" s="187" t="s">
        <v>4445</v>
      </c>
    </row>
    <row r="54" spans="1:3" ht="63" customHeight="1">
      <c r="A54" s="187" t="s">
        <v>1042</v>
      </c>
      <c r="B54" s="187" t="s">
        <v>3595</v>
      </c>
      <c r="C54" s="187" t="s">
        <v>4446</v>
      </c>
    </row>
    <row r="55" spans="1:3" ht="30" customHeight="1">
      <c r="A55" s="1002" t="s">
        <v>1315</v>
      </c>
      <c r="B55" s="1002" t="s">
        <v>3570</v>
      </c>
      <c r="C55" s="967" t="s">
        <v>2248</v>
      </c>
    </row>
    <row r="56" spans="1:3" ht="14.25">
      <c r="A56" s="1002"/>
      <c r="B56" s="1002"/>
      <c r="C56" s="968"/>
    </row>
    <row r="57" spans="1:3" ht="14.25">
      <c r="A57" s="1002"/>
      <c r="B57" s="1002"/>
      <c r="C57" s="968"/>
    </row>
    <row r="58" spans="1:3" ht="18.75" customHeight="1">
      <c r="A58" s="1002"/>
      <c r="B58" s="1002"/>
      <c r="C58" s="969"/>
    </row>
    <row r="59" spans="1:3" ht="18.75" customHeight="1">
      <c r="A59" s="187"/>
      <c r="B59" s="217" t="s">
        <v>4280</v>
      </c>
      <c r="C59" s="513"/>
    </row>
    <row r="60" spans="1:3" ht="15" customHeight="1">
      <c r="A60" s="1002" t="s">
        <v>1318</v>
      </c>
      <c r="B60" s="1002" t="s">
        <v>3596</v>
      </c>
      <c r="C60" s="1003" t="s">
        <v>4447</v>
      </c>
    </row>
    <row r="61" spans="1:3" ht="79.5" customHeight="1">
      <c r="A61" s="1002"/>
      <c r="B61" s="1002"/>
      <c r="C61" s="1004"/>
    </row>
    <row r="62" spans="1:3" ht="17.25" customHeight="1">
      <c r="A62" s="21"/>
      <c r="B62" s="22" t="s">
        <v>3597</v>
      </c>
      <c r="C62" s="21"/>
    </row>
    <row r="63" spans="1:3" ht="48.75" customHeight="1">
      <c r="A63" s="967" t="s">
        <v>3606</v>
      </c>
      <c r="B63" s="967" t="s">
        <v>1959</v>
      </c>
      <c r="C63" s="187" t="s">
        <v>3598</v>
      </c>
    </row>
    <row r="64" spans="1:3" ht="33.75" customHeight="1">
      <c r="A64" s="968"/>
      <c r="B64" s="968"/>
      <c r="C64" s="187" t="s">
        <v>3600</v>
      </c>
    </row>
    <row r="65" spans="1:3" ht="34.5" customHeight="1">
      <c r="A65" s="968"/>
      <c r="B65" s="968"/>
      <c r="C65" s="187" t="s">
        <v>3599</v>
      </c>
    </row>
    <row r="66" spans="1:3" ht="18.75" customHeight="1">
      <c r="A66" s="968"/>
      <c r="B66" s="968"/>
      <c r="C66" s="967" t="s">
        <v>409</v>
      </c>
    </row>
    <row r="67" spans="1:3" ht="0.75" customHeight="1">
      <c r="A67" s="969"/>
      <c r="B67" s="969"/>
      <c r="C67" s="969"/>
    </row>
    <row r="68" spans="1:3" ht="23.25" customHeight="1">
      <c r="A68" s="967" t="s">
        <v>3605</v>
      </c>
      <c r="B68" s="967" t="s">
        <v>3602</v>
      </c>
      <c r="C68" s="967" t="s">
        <v>3603</v>
      </c>
    </row>
    <row r="69" spans="1:3" ht="78" customHeight="1" hidden="1">
      <c r="A69" s="968"/>
      <c r="B69" s="968"/>
      <c r="C69" s="968"/>
    </row>
    <row r="70" spans="1:3" ht="78" customHeight="1" hidden="1">
      <c r="A70" s="968"/>
      <c r="B70" s="968"/>
      <c r="C70" s="968"/>
    </row>
    <row r="71" spans="1:3" ht="78" customHeight="1" hidden="1">
      <c r="A71" s="968"/>
      <c r="B71" s="968"/>
      <c r="C71" s="968"/>
    </row>
    <row r="72" spans="1:3" ht="33" customHeight="1">
      <c r="A72" s="969"/>
      <c r="B72" s="969"/>
      <c r="C72" s="969"/>
    </row>
    <row r="73" spans="1:3" ht="18" customHeight="1">
      <c r="A73" s="421"/>
      <c r="B73" s="1021" t="s">
        <v>3609</v>
      </c>
      <c r="C73" s="1022"/>
    </row>
    <row r="74" spans="1:3" ht="57.75" customHeight="1">
      <c r="A74" s="187" t="s">
        <v>1435</v>
      </c>
      <c r="B74" s="187" t="s">
        <v>3608</v>
      </c>
      <c r="C74" s="187" t="s">
        <v>3601</v>
      </c>
    </row>
    <row r="75" spans="1:3" ht="51" customHeight="1">
      <c r="A75" s="187" t="s">
        <v>1368</v>
      </c>
      <c r="B75" s="187" t="s">
        <v>3607</v>
      </c>
      <c r="C75" s="187" t="s">
        <v>3604</v>
      </c>
    </row>
  </sheetData>
  <sheetProtection/>
  <mergeCells count="41">
    <mergeCell ref="B73:C73"/>
    <mergeCell ref="B50:C50"/>
    <mergeCell ref="B38:C38"/>
    <mergeCell ref="C39:C40"/>
    <mergeCell ref="C41:C42"/>
    <mergeCell ref="C43:C44"/>
    <mergeCell ref="C48:C49"/>
    <mergeCell ref="C60:C61"/>
    <mergeCell ref="C55:C58"/>
    <mergeCell ref="B63:B67"/>
    <mergeCell ref="C10:C11"/>
    <mergeCell ref="A12:A22"/>
    <mergeCell ref="B12:B22"/>
    <mergeCell ref="A23:A24"/>
    <mergeCell ref="B23:B24"/>
    <mergeCell ref="C23:C24"/>
    <mergeCell ref="A10:A11"/>
    <mergeCell ref="B10:B11"/>
    <mergeCell ref="A43:A44"/>
    <mergeCell ref="B43:B44"/>
    <mergeCell ref="A41:A42"/>
    <mergeCell ref="B41:B42"/>
    <mergeCell ref="A35:A36"/>
    <mergeCell ref="B35:B36"/>
    <mergeCell ref="A25:A34"/>
    <mergeCell ref="B25:B34"/>
    <mergeCell ref="A55:A58"/>
    <mergeCell ref="B55:B58"/>
    <mergeCell ref="A60:A61"/>
    <mergeCell ref="B60:B61"/>
    <mergeCell ref="A48:A49"/>
    <mergeCell ref="B48:B49"/>
    <mergeCell ref="A39:A40"/>
    <mergeCell ref="B39:B40"/>
    <mergeCell ref="A63:A67"/>
    <mergeCell ref="C68:C72"/>
    <mergeCell ref="B68:B72"/>
    <mergeCell ref="A68:A72"/>
    <mergeCell ref="A45:A47"/>
    <mergeCell ref="B45:B47"/>
    <mergeCell ref="C66:C67"/>
  </mergeCells>
  <printOptions/>
  <pageMargins left="0.7086614173228347" right="0.7086614173228347" top="0.7480314960629921" bottom="0.7480314960629921" header="0.31496062992125984" footer="0.31496062992125984"/>
  <pageSetup fitToHeight="10" horizontalDpi="600" verticalDpi="600" orientation="portrait" paperSize="9" scale="59" r:id="rId1"/>
  <headerFooter differentFirst="1">
    <firstFooter>&amp;C&amp;[129/&amp;[268</firstFooter>
  </headerFooter>
  <rowBreaks count="1" manualBreakCount="1">
    <brk id="64" max="2" man="1"/>
  </rowBreak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PageLayoutView="0" workbookViewId="0" topLeftCell="C1">
      <selection activeCell="G11" sqref="G11"/>
    </sheetView>
  </sheetViews>
  <sheetFormatPr defaultColWidth="9.140625" defaultRowHeight="15"/>
  <cols>
    <col min="1" max="1" width="9.140625" style="28" customWidth="1"/>
    <col min="2" max="2" width="60.57421875" style="28" customWidth="1"/>
    <col min="3" max="3" width="10.140625" style="287" customWidth="1"/>
    <col min="4" max="8" width="15.421875" style="28" customWidth="1"/>
    <col min="9" max="9" width="16.00390625" style="28" customWidth="1"/>
    <col min="10" max="10" width="15.421875" style="28" customWidth="1"/>
    <col min="11" max="224" width="9.140625" style="28" customWidth="1"/>
    <col min="225" max="225" width="46.57421875" style="28" customWidth="1"/>
    <col min="226" max="226" width="14.421875" style="28" customWidth="1"/>
    <col min="227" max="227" width="16.8515625" style="28" customWidth="1"/>
    <col min="228" max="228" width="17.00390625" style="28" customWidth="1"/>
    <col min="229" max="229" width="15.7109375" style="28" customWidth="1"/>
    <col min="230" max="230" width="14.7109375" style="28" customWidth="1"/>
    <col min="231" max="231" width="17.57421875" style="28" customWidth="1"/>
    <col min="232" max="232" width="31.421875" style="28" customWidth="1"/>
    <col min="233" max="16384" width="9.140625" style="28" customWidth="1"/>
  </cols>
  <sheetData>
    <row r="1" ht="15">
      <c r="A1" s="223"/>
    </row>
    <row r="2" spans="1:10" ht="24" customHeight="1">
      <c r="A2" s="18" t="s">
        <v>36</v>
      </c>
      <c r="B2" s="145"/>
      <c r="C2" s="302"/>
      <c r="D2" s="145"/>
      <c r="E2" s="145"/>
      <c r="F2" s="143"/>
      <c r="G2" s="70"/>
      <c r="H2" s="145"/>
      <c r="I2" s="145"/>
      <c r="J2" s="70"/>
    </row>
    <row r="3" spans="1:11" ht="14.25">
      <c r="A3" s="18" t="s">
        <v>1945</v>
      </c>
      <c r="B3" s="50"/>
      <c r="C3" s="143"/>
      <c r="D3" s="50"/>
      <c r="E3" s="50"/>
      <c r="F3" s="143"/>
      <c r="G3" s="70"/>
      <c r="H3" s="145"/>
      <c r="I3" s="145"/>
      <c r="J3" s="50"/>
      <c r="K3" s="4"/>
    </row>
    <row r="4" spans="1:11" ht="14.25">
      <c r="A4" s="18"/>
      <c r="B4" s="50"/>
      <c r="C4" s="143"/>
      <c r="D4" s="50"/>
      <c r="E4" s="50"/>
      <c r="F4" s="76"/>
      <c r="G4" s="76"/>
      <c r="H4" s="76"/>
      <c r="I4" s="76"/>
      <c r="J4" s="50"/>
      <c r="K4" s="4"/>
    </row>
    <row r="5" spans="1:11" ht="15">
      <c r="A5" s="272" t="s">
        <v>410</v>
      </c>
      <c r="B5" s="284"/>
      <c r="C5" s="289">
        <v>1</v>
      </c>
      <c r="D5" s="274" t="s">
        <v>1127</v>
      </c>
      <c r="E5" s="50"/>
      <c r="F5" s="227"/>
      <c r="G5" s="228" t="s">
        <v>1646</v>
      </c>
      <c r="H5" s="76"/>
      <c r="I5" s="76"/>
      <c r="J5" s="50"/>
      <c r="K5" s="4"/>
    </row>
    <row r="6" spans="1:11" ht="15">
      <c r="A6" s="299" t="s">
        <v>1129</v>
      </c>
      <c r="B6" s="300"/>
      <c r="C6" s="303">
        <v>2</v>
      </c>
      <c r="D6" s="301" t="s">
        <v>1428</v>
      </c>
      <c r="E6" s="56"/>
      <c r="F6" s="229"/>
      <c r="G6" s="226" t="s">
        <v>1647</v>
      </c>
      <c r="H6" s="56"/>
      <c r="I6" s="56"/>
      <c r="J6" s="115"/>
      <c r="K6" s="4"/>
    </row>
    <row r="7" spans="1:11" ht="15">
      <c r="A7" s="146" t="s">
        <v>1413</v>
      </c>
      <c r="B7" s="147"/>
      <c r="C7" s="304">
        <v>3</v>
      </c>
      <c r="D7" s="148" t="s">
        <v>1438</v>
      </c>
      <c r="E7" s="56"/>
      <c r="F7" s="884"/>
      <c r="G7" s="885" t="s">
        <v>4372</v>
      </c>
      <c r="H7" s="56"/>
      <c r="I7" s="56"/>
      <c r="J7" s="115"/>
      <c r="K7" s="4"/>
    </row>
    <row r="8" spans="5:11" ht="14.25">
      <c r="E8" s="72"/>
      <c r="F8" s="72"/>
      <c r="G8" s="72"/>
      <c r="H8" s="72"/>
      <c r="I8" s="72"/>
      <c r="J8" s="72"/>
      <c r="K8" s="4"/>
    </row>
    <row r="9" spans="1:11" ht="42.75">
      <c r="A9" s="139"/>
      <c r="B9" s="140" t="s">
        <v>1946</v>
      </c>
      <c r="C9" s="295"/>
      <c r="D9" s="1016" t="s">
        <v>952</v>
      </c>
      <c r="E9" s="1017"/>
      <c r="F9" s="805" t="s">
        <v>953</v>
      </c>
      <c r="G9" s="1018" t="s">
        <v>3723</v>
      </c>
      <c r="H9" s="1019"/>
      <c r="I9" s="1019"/>
      <c r="J9" s="1020"/>
      <c r="K9" s="4"/>
    </row>
    <row r="10" spans="1:11" ht="69.75" customHeight="1">
      <c r="A10" s="139"/>
      <c r="B10" s="142" t="s">
        <v>3722</v>
      </c>
      <c r="C10" s="296"/>
      <c r="D10" s="806" t="s">
        <v>411</v>
      </c>
      <c r="E10" s="806" t="s">
        <v>412</v>
      </c>
      <c r="F10" s="806" t="s">
        <v>413</v>
      </c>
      <c r="G10" s="792" t="s">
        <v>11</v>
      </c>
      <c r="H10" s="792" t="s">
        <v>12</v>
      </c>
      <c r="I10" s="792" t="s">
        <v>1947</v>
      </c>
      <c r="J10" s="792" t="s">
        <v>956</v>
      </c>
      <c r="K10" s="4"/>
    </row>
    <row r="11" spans="1:11" ht="14.25">
      <c r="A11" s="139"/>
      <c r="B11" s="72" t="s">
        <v>1948</v>
      </c>
      <c r="C11" s="143">
        <v>4</v>
      </c>
      <c r="D11" s="804" t="s">
        <v>1400</v>
      </c>
      <c r="E11" s="804" t="s">
        <v>1058</v>
      </c>
      <c r="F11" s="804" t="s">
        <v>1504</v>
      </c>
      <c r="G11" s="613" t="s">
        <v>1437</v>
      </c>
      <c r="H11" s="613" t="s">
        <v>1412</v>
      </c>
      <c r="I11" s="613" t="s">
        <v>1583</v>
      </c>
      <c r="J11" s="622" t="s">
        <v>1506</v>
      </c>
      <c r="K11" s="4"/>
    </row>
    <row r="12" spans="1:11" ht="14.25">
      <c r="A12" s="139"/>
      <c r="B12" s="72" t="s">
        <v>1949</v>
      </c>
      <c r="C12" s="143">
        <v>5</v>
      </c>
      <c r="D12" s="804" t="s">
        <v>1401</v>
      </c>
      <c r="E12" s="804" t="s">
        <v>1028</v>
      </c>
      <c r="F12" s="804" t="s">
        <v>1508</v>
      </c>
      <c r="G12" s="613" t="s">
        <v>1559</v>
      </c>
      <c r="H12" s="613" t="s">
        <v>1571</v>
      </c>
      <c r="I12" s="613" t="s">
        <v>1584</v>
      </c>
      <c r="J12" s="622" t="s">
        <v>1593</v>
      </c>
      <c r="K12" s="4"/>
    </row>
    <row r="13" spans="1:11" ht="14.25">
      <c r="A13" s="139"/>
      <c r="B13" s="72" t="s">
        <v>1950</v>
      </c>
      <c r="C13" s="143">
        <v>6</v>
      </c>
      <c r="D13" s="804" t="s">
        <v>1402</v>
      </c>
      <c r="E13" s="804" t="s">
        <v>985</v>
      </c>
      <c r="F13" s="804" t="s">
        <v>1509</v>
      </c>
      <c r="G13" s="613" t="s">
        <v>1560</v>
      </c>
      <c r="H13" s="613" t="s">
        <v>1572</v>
      </c>
      <c r="I13" s="613" t="s">
        <v>1267</v>
      </c>
      <c r="J13" s="622" t="s">
        <v>1268</v>
      </c>
      <c r="K13" s="4"/>
    </row>
    <row r="14" spans="1:11" ht="14.25">
      <c r="A14" s="139"/>
      <c r="B14" s="72" t="s">
        <v>1951</v>
      </c>
      <c r="C14" s="143">
        <v>7</v>
      </c>
      <c r="D14" s="804" t="s">
        <v>1403</v>
      </c>
      <c r="E14" s="804" t="s">
        <v>1031</v>
      </c>
      <c r="F14" s="804" t="s">
        <v>1510</v>
      </c>
      <c r="G14" s="613" t="s">
        <v>1561</v>
      </c>
      <c r="H14" s="613" t="s">
        <v>1573</v>
      </c>
      <c r="I14" s="613" t="s">
        <v>1585</v>
      </c>
      <c r="J14" s="622" t="s">
        <v>1594</v>
      </c>
      <c r="K14" s="4"/>
    </row>
    <row r="15" spans="1:11" ht="14.25">
      <c r="A15" s="139"/>
      <c r="B15" s="72" t="s">
        <v>1952</v>
      </c>
      <c r="C15" s="143">
        <v>8</v>
      </c>
      <c r="D15" s="804" t="s">
        <v>1404</v>
      </c>
      <c r="E15" s="804" t="s">
        <v>1505</v>
      </c>
      <c r="F15" s="804" t="s">
        <v>1511</v>
      </c>
      <c r="G15" s="613" t="s">
        <v>1562</v>
      </c>
      <c r="H15" s="613" t="s">
        <v>1574</v>
      </c>
      <c r="I15" s="613" t="s">
        <v>1270</v>
      </c>
      <c r="J15" s="622" t="s">
        <v>1271</v>
      </c>
      <c r="K15" s="4"/>
    </row>
    <row r="16" spans="1:11" ht="14.25">
      <c r="A16" s="65"/>
      <c r="B16" s="72" t="s">
        <v>1953</v>
      </c>
      <c r="C16" s="143">
        <v>9</v>
      </c>
      <c r="D16" s="804" t="s">
        <v>1405</v>
      </c>
      <c r="E16" s="804" t="s">
        <v>992</v>
      </c>
      <c r="F16" s="804" t="s">
        <v>1512</v>
      </c>
      <c r="G16" s="613" t="s">
        <v>1563</v>
      </c>
      <c r="H16" s="613" t="s">
        <v>1575</v>
      </c>
      <c r="I16" s="613" t="s">
        <v>1586</v>
      </c>
      <c r="J16" s="622" t="s">
        <v>1595</v>
      </c>
      <c r="K16" s="4"/>
    </row>
    <row r="17" spans="1:11" ht="14.25">
      <c r="A17" s="65"/>
      <c r="B17" s="72" t="s">
        <v>1954</v>
      </c>
      <c r="C17" s="143">
        <v>10</v>
      </c>
      <c r="D17" s="804" t="s">
        <v>1406</v>
      </c>
      <c r="E17" s="804" t="s">
        <v>1444</v>
      </c>
      <c r="F17" s="804" t="s">
        <v>1513</v>
      </c>
      <c r="G17" s="613" t="s">
        <v>1564</v>
      </c>
      <c r="H17" s="613" t="s">
        <v>1576</v>
      </c>
      <c r="I17" s="613" t="s">
        <v>1587</v>
      </c>
      <c r="J17" s="622" t="s">
        <v>1596</v>
      </c>
      <c r="K17" s="4"/>
    </row>
    <row r="18" spans="1:11" ht="14.25">
      <c r="A18" s="65"/>
      <c r="B18" s="72" t="s">
        <v>1259</v>
      </c>
      <c r="C18" s="143">
        <v>11</v>
      </c>
      <c r="D18" s="804" t="s">
        <v>1407</v>
      </c>
      <c r="E18" s="804" t="s">
        <v>1446</v>
      </c>
      <c r="F18" s="804" t="s">
        <v>1278</v>
      </c>
      <c r="G18" s="613" t="s">
        <v>1279</v>
      </c>
      <c r="H18" s="613" t="s">
        <v>1280</v>
      </c>
      <c r="I18" s="613" t="s">
        <v>1281</v>
      </c>
      <c r="J18" s="622" t="s">
        <v>1282</v>
      </c>
      <c r="K18" s="4"/>
    </row>
    <row r="19" spans="1:11" ht="14.25">
      <c r="A19" s="65"/>
      <c r="B19" s="72" t="s">
        <v>1955</v>
      </c>
      <c r="C19" s="143">
        <v>12</v>
      </c>
      <c r="D19" s="804" t="s">
        <v>1408</v>
      </c>
      <c r="E19" s="804" t="s">
        <v>995</v>
      </c>
      <c r="F19" s="804" t="s">
        <v>1514</v>
      </c>
      <c r="G19" s="613" t="s">
        <v>1565</v>
      </c>
      <c r="H19" s="613" t="s">
        <v>1577</v>
      </c>
      <c r="I19" s="613" t="s">
        <v>1588</v>
      </c>
      <c r="J19" s="622" t="s">
        <v>1597</v>
      </c>
      <c r="K19" s="4"/>
    </row>
    <row r="20" spans="1:11" ht="33" customHeight="1">
      <c r="A20" s="65"/>
      <c r="B20" s="61" t="s">
        <v>4278</v>
      </c>
      <c r="C20" s="305">
        <v>13</v>
      </c>
      <c r="D20" s="804" t="s">
        <v>1409</v>
      </c>
      <c r="E20" s="804" t="s">
        <v>1449</v>
      </c>
      <c r="F20" s="804" t="s">
        <v>1515</v>
      </c>
      <c r="G20" s="613" t="s">
        <v>1566</v>
      </c>
      <c r="H20" s="613" t="s">
        <v>1578</v>
      </c>
      <c r="I20" s="613" t="s">
        <v>1589</v>
      </c>
      <c r="J20" s="622" t="s">
        <v>1598</v>
      </c>
      <c r="K20" s="4"/>
    </row>
    <row r="21" spans="1:11" ht="30" customHeight="1">
      <c r="A21" s="65"/>
      <c r="B21" s="61" t="s">
        <v>4279</v>
      </c>
      <c r="C21" s="305">
        <v>14</v>
      </c>
      <c r="D21" s="804" t="s">
        <v>1414</v>
      </c>
      <c r="E21" s="804" t="s">
        <v>1111</v>
      </c>
      <c r="F21" s="804" t="s">
        <v>1516</v>
      </c>
      <c r="G21" s="613" t="s">
        <v>1567</v>
      </c>
      <c r="H21" s="613" t="s">
        <v>1579</v>
      </c>
      <c r="I21" s="613" t="s">
        <v>1286</v>
      </c>
      <c r="J21" s="622" t="s">
        <v>1287</v>
      </c>
      <c r="K21" s="4"/>
    </row>
    <row r="22" spans="1:11" ht="28.5" customHeight="1">
      <c r="A22" s="65"/>
      <c r="B22" s="61" t="s">
        <v>1956</v>
      </c>
      <c r="C22" s="305">
        <v>15</v>
      </c>
      <c r="D22" s="804" t="s">
        <v>1415</v>
      </c>
      <c r="E22" s="804" t="s">
        <v>1060</v>
      </c>
      <c r="F22" s="804" t="s">
        <v>1517</v>
      </c>
      <c r="G22" s="613" t="s">
        <v>1568</v>
      </c>
      <c r="H22" s="613" t="s">
        <v>1580</v>
      </c>
      <c r="I22" s="613" t="s">
        <v>1590</v>
      </c>
      <c r="J22" s="622" t="s">
        <v>1599</v>
      </c>
      <c r="K22" s="4"/>
    </row>
    <row r="23" spans="1:11" ht="15.75" customHeight="1">
      <c r="A23" s="65"/>
      <c r="B23" s="72"/>
      <c r="C23" s="143"/>
      <c r="D23" s="656"/>
      <c r="E23" s="656"/>
      <c r="F23" s="656"/>
      <c r="G23" s="656"/>
      <c r="H23" s="656"/>
      <c r="I23" s="808" t="s">
        <v>3712</v>
      </c>
      <c r="J23" s="758" t="s">
        <v>415</v>
      </c>
      <c r="K23" s="4"/>
    </row>
    <row r="24" spans="1:11" ht="14.25">
      <c r="A24" s="65"/>
      <c r="B24" s="475" t="s">
        <v>1957</v>
      </c>
      <c r="C24" s="143">
        <v>16</v>
      </c>
      <c r="D24" s="804" t="s">
        <v>1416</v>
      </c>
      <c r="E24" s="656"/>
      <c r="F24" s="656"/>
      <c r="G24" s="656"/>
      <c r="H24" s="656"/>
      <c r="I24" s="656"/>
      <c r="J24" s="656"/>
      <c r="K24" s="4"/>
    </row>
    <row r="25" spans="1:11" ht="14.25">
      <c r="A25" s="65"/>
      <c r="B25" s="72"/>
      <c r="C25" s="143"/>
      <c r="D25" s="617"/>
      <c r="E25" s="793"/>
      <c r="F25" s="793"/>
      <c r="G25" s="793"/>
      <c r="H25" s="793"/>
      <c r="I25" s="793"/>
      <c r="J25" s="793"/>
      <c r="K25" s="4"/>
    </row>
    <row r="26" spans="1:11" ht="28.5">
      <c r="A26" s="65"/>
      <c r="B26" s="149" t="s">
        <v>3726</v>
      </c>
      <c r="C26" s="305">
        <v>17</v>
      </c>
      <c r="D26" s="613" t="s">
        <v>1430</v>
      </c>
      <c r="E26" s="793"/>
      <c r="F26" s="793"/>
      <c r="G26" s="793"/>
      <c r="H26" s="793"/>
      <c r="I26" s="793"/>
      <c r="J26" s="793"/>
      <c r="K26" s="4"/>
    </row>
    <row r="27" spans="1:11" ht="14.25">
      <c r="A27" s="65"/>
      <c r="B27" s="72"/>
      <c r="C27" s="143"/>
      <c r="D27" s="793"/>
      <c r="E27" s="793"/>
      <c r="F27" s="793"/>
      <c r="G27" s="793"/>
      <c r="H27" s="793"/>
      <c r="I27" s="793"/>
      <c r="J27" s="793"/>
      <c r="K27" s="4"/>
    </row>
    <row r="28" spans="1:11" ht="39" customHeight="1">
      <c r="A28" s="65"/>
      <c r="B28" s="140" t="s">
        <v>4448</v>
      </c>
      <c r="C28" s="295"/>
      <c r="D28" s="1013" t="s">
        <v>3724</v>
      </c>
      <c r="E28" s="1015"/>
      <c r="F28" s="1013" t="s">
        <v>3725</v>
      </c>
      <c r="G28" s="1015"/>
      <c r="H28" s="1014"/>
      <c r="I28" s="793"/>
      <c r="J28" s="793"/>
      <c r="K28" s="4"/>
    </row>
    <row r="29" spans="1:11" ht="42.75">
      <c r="A29" s="65"/>
      <c r="B29" s="72"/>
      <c r="C29" s="143"/>
      <c r="D29" s="752" t="s">
        <v>1882</v>
      </c>
      <c r="E29" s="752" t="s">
        <v>1883</v>
      </c>
      <c r="F29" s="752" t="s">
        <v>1882</v>
      </c>
      <c r="G29" s="752" t="s">
        <v>1883</v>
      </c>
      <c r="H29" s="752" t="s">
        <v>1960</v>
      </c>
      <c r="I29" s="793"/>
      <c r="J29" s="793"/>
      <c r="K29" s="4"/>
    </row>
    <row r="30" spans="1:11" ht="14.25">
      <c r="A30" s="65"/>
      <c r="B30" s="4"/>
      <c r="C30" s="277"/>
      <c r="D30" s="793"/>
      <c r="E30" s="793"/>
      <c r="F30" s="793"/>
      <c r="G30" s="793"/>
      <c r="H30" s="809"/>
      <c r="I30" s="793"/>
      <c r="J30" s="793"/>
      <c r="K30" s="4"/>
    </row>
    <row r="31" spans="1:11" s="29" customFormat="1" ht="57">
      <c r="A31" s="65"/>
      <c r="B31" s="149" t="s">
        <v>4448</v>
      </c>
      <c r="C31" s="305">
        <v>18</v>
      </c>
      <c r="D31" s="720" t="s">
        <v>1417</v>
      </c>
      <c r="E31" s="720" t="s">
        <v>1116</v>
      </c>
      <c r="F31" s="720" t="s">
        <v>1301</v>
      </c>
      <c r="G31" s="720" t="s">
        <v>414</v>
      </c>
      <c r="H31" s="758" t="s">
        <v>4449</v>
      </c>
      <c r="I31" s="793"/>
      <c r="J31" s="793"/>
      <c r="K31" s="13"/>
    </row>
    <row r="32" spans="1:11" ht="14.25">
      <c r="A32" s="65"/>
      <c r="B32" s="45"/>
      <c r="C32" s="297"/>
      <c r="D32" s="793"/>
      <c r="E32" s="793"/>
      <c r="F32" s="793"/>
      <c r="G32" s="793"/>
      <c r="H32" s="793"/>
      <c r="I32" s="793"/>
      <c r="J32" s="793"/>
      <c r="K32" s="4"/>
    </row>
    <row r="33" spans="1:11" ht="28.5">
      <c r="A33" s="65"/>
      <c r="B33" s="149" t="s">
        <v>1961</v>
      </c>
      <c r="C33" s="305">
        <v>19</v>
      </c>
      <c r="D33" s="613" t="s">
        <v>1418</v>
      </c>
      <c r="E33" s="793"/>
      <c r="F33" s="793"/>
      <c r="G33" s="793"/>
      <c r="H33" s="793"/>
      <c r="I33" s="793"/>
      <c r="J33" s="793"/>
      <c r="K33" s="4"/>
    </row>
    <row r="34" spans="1:11" ht="14.25">
      <c r="A34" s="65"/>
      <c r="B34" s="61"/>
      <c r="C34" s="305"/>
      <c r="D34" s="617"/>
      <c r="E34" s="615"/>
      <c r="F34" s="793"/>
      <c r="G34" s="793"/>
      <c r="H34" s="793"/>
      <c r="I34" s="793"/>
      <c r="J34" s="793"/>
      <c r="K34" s="4"/>
    </row>
    <row r="35" spans="1:11" ht="48.75" customHeight="1">
      <c r="A35" s="65"/>
      <c r="B35" s="61" t="s">
        <v>1962</v>
      </c>
      <c r="C35" s="305">
        <v>20</v>
      </c>
      <c r="D35" s="758" t="s">
        <v>417</v>
      </c>
      <c r="E35" s="793"/>
      <c r="F35" s="793"/>
      <c r="G35" s="793"/>
      <c r="H35" s="793"/>
      <c r="I35" s="793"/>
      <c r="J35" s="793"/>
      <c r="K35" s="4"/>
    </row>
    <row r="36" spans="1:11" ht="17.25" customHeight="1">
      <c r="A36" s="72"/>
      <c r="B36" s="45"/>
      <c r="C36" s="297"/>
      <c r="D36" s="793"/>
      <c r="E36" s="793"/>
      <c r="F36" s="793"/>
      <c r="G36" s="793"/>
      <c r="H36" s="793"/>
      <c r="I36" s="793"/>
      <c r="J36" s="793"/>
      <c r="K36" s="4"/>
    </row>
    <row r="37" spans="1:11" ht="26.25" customHeight="1">
      <c r="A37" s="72"/>
      <c r="B37" s="149" t="s">
        <v>1963</v>
      </c>
      <c r="C37" s="305">
        <v>21</v>
      </c>
      <c r="D37" s="613" t="s">
        <v>1420</v>
      </c>
      <c r="E37" s="793"/>
      <c r="F37" s="793"/>
      <c r="G37" s="793"/>
      <c r="H37" s="793"/>
      <c r="I37" s="793"/>
      <c r="J37" s="793"/>
      <c r="K37" s="4"/>
    </row>
    <row r="38" spans="1:11" ht="14.25">
      <c r="A38" s="72"/>
      <c r="B38" s="72"/>
      <c r="C38" s="143"/>
      <c r="D38" s="72"/>
      <c r="E38" s="72"/>
      <c r="F38" s="72"/>
      <c r="G38" s="72"/>
      <c r="H38" s="72"/>
      <c r="I38" s="72"/>
      <c r="J38" s="72"/>
      <c r="K38" s="4"/>
    </row>
    <row r="39" spans="1:11" ht="14.25">
      <c r="A39" s="4"/>
      <c r="B39" s="4"/>
      <c r="C39" s="277"/>
      <c r="D39" s="4"/>
      <c r="E39" s="4"/>
      <c r="F39" s="4"/>
      <c r="G39" s="4"/>
      <c r="H39" s="4"/>
      <c r="I39" s="50"/>
      <c r="J39" s="4"/>
      <c r="K39" s="4"/>
    </row>
    <row r="40" spans="1:11" ht="14.25">
      <c r="A40" s="4"/>
      <c r="B40" s="4"/>
      <c r="C40" s="277"/>
      <c r="D40" s="4"/>
      <c r="E40" s="4"/>
      <c r="F40" s="4"/>
      <c r="G40" s="4"/>
      <c r="H40" s="4"/>
      <c r="I40" s="50"/>
      <c r="J40" s="4"/>
      <c r="K40" s="4"/>
    </row>
    <row r="41" spans="1:11" ht="14.25">
      <c r="A41" s="4"/>
      <c r="B41" s="4"/>
      <c r="C41" s="277"/>
      <c r="D41" s="4"/>
      <c r="E41" s="4"/>
      <c r="F41" s="4"/>
      <c r="G41" s="4"/>
      <c r="H41" s="4"/>
      <c r="I41" s="70"/>
      <c r="J41" s="4"/>
      <c r="K41" s="4"/>
    </row>
    <row r="42" spans="1:9" ht="14.25">
      <c r="A42" s="4"/>
      <c r="B42" s="4"/>
      <c r="C42" s="277"/>
      <c r="D42" s="4"/>
      <c r="E42" s="4"/>
      <c r="F42" s="4"/>
      <c r="G42" s="4"/>
      <c r="H42" s="4"/>
      <c r="I42" s="70"/>
    </row>
    <row r="43" spans="1:9" ht="14.25">
      <c r="A43" s="4"/>
      <c r="B43" s="4"/>
      <c r="C43" s="277"/>
      <c r="D43" s="4"/>
      <c r="E43" s="4"/>
      <c r="F43" s="4"/>
      <c r="G43" s="4"/>
      <c r="H43" s="4"/>
      <c r="I43" s="52"/>
    </row>
    <row r="44" spans="1:9" ht="14.25">
      <c r="A44" s="4"/>
      <c r="B44" s="4"/>
      <c r="C44" s="277"/>
      <c r="D44" s="4"/>
      <c r="E44" s="4"/>
      <c r="F44" s="4"/>
      <c r="G44" s="4"/>
      <c r="H44" s="4"/>
      <c r="I44" s="67"/>
    </row>
    <row r="45" spans="1:9" ht="14.25">
      <c r="A45" s="4"/>
      <c r="B45" s="4"/>
      <c r="C45" s="277"/>
      <c r="D45" s="4"/>
      <c r="E45" s="4"/>
      <c r="F45" s="4"/>
      <c r="G45" s="4"/>
      <c r="H45" s="4"/>
      <c r="I45" s="67"/>
    </row>
    <row r="46" spans="1:9" ht="14.25">
      <c r="A46" s="4"/>
      <c r="B46" s="4"/>
      <c r="C46" s="277"/>
      <c r="D46" s="4"/>
      <c r="E46" s="4"/>
      <c r="F46" s="4"/>
      <c r="G46" s="4"/>
      <c r="H46" s="4"/>
      <c r="I46" s="67"/>
    </row>
    <row r="47" spans="1:9" ht="14.25">
      <c r="A47" s="4"/>
      <c r="B47" s="4"/>
      <c r="C47" s="277"/>
      <c r="D47" s="4"/>
      <c r="E47" s="4"/>
      <c r="F47" s="4"/>
      <c r="G47" s="4"/>
      <c r="H47" s="4"/>
      <c r="I47" s="67"/>
    </row>
    <row r="48" spans="1:9" ht="14.25">
      <c r="A48" s="4"/>
      <c r="B48" s="4"/>
      <c r="C48" s="277"/>
      <c r="D48" s="4"/>
      <c r="E48" s="4"/>
      <c r="F48" s="4"/>
      <c r="G48" s="4"/>
      <c r="H48" s="4"/>
      <c r="I48" s="70"/>
    </row>
    <row r="49" spans="1:9" ht="14.25">
      <c r="A49" s="4"/>
      <c r="B49" s="4"/>
      <c r="C49" s="277"/>
      <c r="D49" s="4"/>
      <c r="E49" s="4"/>
      <c r="F49" s="4"/>
      <c r="G49" s="4"/>
      <c r="H49" s="4"/>
      <c r="I49" s="70"/>
    </row>
    <row r="50" spans="1:9" ht="14.25">
      <c r="A50" s="4"/>
      <c r="B50" s="4"/>
      <c r="C50" s="277"/>
      <c r="D50" s="4"/>
      <c r="E50" s="4"/>
      <c r="F50" s="4"/>
      <c r="G50" s="4"/>
      <c r="H50" s="4"/>
      <c r="I50" s="70"/>
    </row>
    <row r="51" spans="1:9" ht="14.25">
      <c r="A51" s="4"/>
      <c r="B51" s="4"/>
      <c r="C51" s="277"/>
      <c r="D51" s="4"/>
      <c r="E51" s="4"/>
      <c r="F51" s="4"/>
      <c r="G51" s="4"/>
      <c r="H51" s="4"/>
      <c r="I51" s="70"/>
    </row>
    <row r="52" ht="14.25">
      <c r="I52" s="70"/>
    </row>
    <row r="53" ht="14.25">
      <c r="I53" s="70"/>
    </row>
    <row r="54" ht="14.25">
      <c r="I54" s="70"/>
    </row>
    <row r="55" ht="14.25">
      <c r="I55" s="70"/>
    </row>
    <row r="87" ht="12.75" customHeight="1"/>
  </sheetData>
  <sheetProtection password="DAB2" sheet="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headerFooter differentFirst="1">
    <firstFooter>&amp;C&amp;[212/&amp;[268</firstFooter>
  </headerFooter>
</worksheet>
</file>

<file path=xl/worksheets/sheet23.xml><?xml version="1.0" encoding="utf-8"?>
<worksheet xmlns="http://schemas.openxmlformats.org/spreadsheetml/2006/main" xmlns:r="http://schemas.openxmlformats.org/officeDocument/2006/relationships">
  <sheetPr>
    <tabColor rgb="FF00B0F0"/>
  </sheetPr>
  <dimension ref="A1:F31"/>
  <sheetViews>
    <sheetView zoomScalePageLayoutView="0" workbookViewId="0" topLeftCell="A1">
      <selection activeCell="C11" sqref="C11:C12"/>
    </sheetView>
  </sheetViews>
  <sheetFormatPr defaultColWidth="9.140625" defaultRowHeight="15"/>
  <cols>
    <col min="1" max="1" width="9.140625" style="4" customWidth="1"/>
    <col min="2" max="2" width="30.28125" style="4" customWidth="1"/>
    <col min="3" max="3" width="88.28125" style="4" customWidth="1"/>
    <col min="4" max="16384" width="9.140625" style="4" customWidth="1"/>
  </cols>
  <sheetData>
    <row r="1" spans="1:6" ht="15">
      <c r="A1" s="209"/>
      <c r="C1" s="192"/>
      <c r="D1" s="192"/>
      <c r="F1" s="192"/>
    </row>
    <row r="2" spans="1:3" ht="14.25">
      <c r="A2" s="204" t="s">
        <v>22</v>
      </c>
      <c r="B2" s="27"/>
      <c r="C2" s="27"/>
    </row>
    <row r="3" spans="1:3" ht="14.25">
      <c r="A3" s="18" t="s">
        <v>1945</v>
      </c>
      <c r="B3" s="27"/>
      <c r="C3" s="27"/>
    </row>
    <row r="4" spans="1:3" ht="17.25" customHeight="1">
      <c r="A4" s="203"/>
      <c r="B4" s="25" t="s">
        <v>3371</v>
      </c>
      <c r="C4" s="25" t="s">
        <v>1411</v>
      </c>
    </row>
    <row r="5" spans="1:3" ht="28.5">
      <c r="A5" s="528"/>
      <c r="B5" s="23" t="s">
        <v>1799</v>
      </c>
      <c r="C5" s="23" t="s">
        <v>4421</v>
      </c>
    </row>
    <row r="6" spans="1:3" ht="17.25" customHeight="1">
      <c r="A6" s="21"/>
      <c r="B6" s="14" t="s">
        <v>4026</v>
      </c>
      <c r="C6" s="15"/>
    </row>
    <row r="7" spans="1:5" ht="66" customHeight="1">
      <c r="A7" s="1002" t="s">
        <v>4028</v>
      </c>
      <c r="B7" s="1002" t="s">
        <v>3714</v>
      </c>
      <c r="C7" s="967" t="s">
        <v>3715</v>
      </c>
      <c r="E7" s="13"/>
    </row>
    <row r="8" spans="1:3" ht="19.5" customHeight="1">
      <c r="A8" s="1002"/>
      <c r="B8" s="1002"/>
      <c r="C8" s="969"/>
    </row>
    <row r="9" spans="1:3" ht="14.25">
      <c r="A9" s="1002" t="s">
        <v>4027</v>
      </c>
      <c r="B9" s="1002" t="s">
        <v>3717</v>
      </c>
      <c r="C9" s="967" t="s">
        <v>3716</v>
      </c>
    </row>
    <row r="10" spans="1:3" ht="18.75" customHeight="1">
      <c r="A10" s="1002"/>
      <c r="B10" s="1002"/>
      <c r="C10" s="969"/>
    </row>
    <row r="11" spans="1:3" ht="63" customHeight="1">
      <c r="A11" s="1002" t="s">
        <v>4029</v>
      </c>
      <c r="B11" s="1002" t="s">
        <v>3591</v>
      </c>
      <c r="C11" s="988" t="s">
        <v>3720</v>
      </c>
    </row>
    <row r="12" spans="1:3" ht="21.75" customHeight="1">
      <c r="A12" s="1002"/>
      <c r="B12" s="1002"/>
      <c r="C12" s="990"/>
    </row>
    <row r="13" spans="1:3" ht="54.75" customHeight="1">
      <c r="A13" s="187" t="s">
        <v>4030</v>
      </c>
      <c r="B13" s="187" t="s">
        <v>3718</v>
      </c>
      <c r="C13" s="188" t="s">
        <v>3721</v>
      </c>
    </row>
    <row r="14" spans="1:3" ht="33" customHeight="1">
      <c r="A14" s="187" t="s">
        <v>1600</v>
      </c>
      <c r="B14" s="187" t="s">
        <v>3719</v>
      </c>
      <c r="C14" s="406" t="s">
        <v>4031</v>
      </c>
    </row>
    <row r="15" spans="1:3" ht="28.5">
      <c r="A15" s="21"/>
      <c r="B15" s="22" t="s">
        <v>4448</v>
      </c>
      <c r="C15" s="21"/>
    </row>
    <row r="16" spans="1:3" ht="35.25" customHeight="1">
      <c r="A16" s="187" t="s">
        <v>1417</v>
      </c>
      <c r="B16" s="187" t="s">
        <v>3559</v>
      </c>
      <c r="C16" s="187" t="s">
        <v>4450</v>
      </c>
    </row>
    <row r="17" spans="1:3" ht="96.75" customHeight="1">
      <c r="A17" s="187" t="s">
        <v>1116</v>
      </c>
      <c r="B17" s="187" t="s">
        <v>3558</v>
      </c>
      <c r="C17" s="187" t="s">
        <v>4451</v>
      </c>
    </row>
    <row r="18" spans="1:3" ht="28.5">
      <c r="A18" s="187" t="s">
        <v>1301</v>
      </c>
      <c r="B18" s="187" t="s">
        <v>3593</v>
      </c>
      <c r="C18" s="187" t="s">
        <v>4452</v>
      </c>
    </row>
    <row r="19" spans="1:3" ht="57">
      <c r="A19" s="187" t="s">
        <v>4032</v>
      </c>
      <c r="B19" s="187" t="s">
        <v>3595</v>
      </c>
      <c r="C19" s="187" t="s">
        <v>4453</v>
      </c>
    </row>
    <row r="20" spans="1:3" ht="14.25">
      <c r="A20" s="1002" t="s">
        <v>1302</v>
      </c>
      <c r="B20" s="1002" t="s">
        <v>3570</v>
      </c>
      <c r="C20" s="967" t="s">
        <v>416</v>
      </c>
    </row>
    <row r="21" spans="1:3" ht="14.25">
      <c r="A21" s="1002"/>
      <c r="B21" s="1002"/>
      <c r="C21" s="968"/>
    </row>
    <row r="22" spans="1:3" ht="14.25">
      <c r="A22" s="1002"/>
      <c r="B22" s="1002"/>
      <c r="C22" s="968"/>
    </row>
    <row r="23" spans="1:3" ht="14.25">
      <c r="A23" s="1002"/>
      <c r="B23" s="1002"/>
      <c r="C23" s="969"/>
    </row>
    <row r="24" spans="1:3" ht="14.25">
      <c r="A24" s="21"/>
      <c r="B24" s="14" t="s">
        <v>4034</v>
      </c>
      <c r="C24" s="15"/>
    </row>
    <row r="25" spans="1:3" ht="14.25" customHeight="1">
      <c r="A25" s="1003" t="s">
        <v>1418</v>
      </c>
      <c r="B25" s="1003" t="s">
        <v>4035</v>
      </c>
      <c r="C25" s="1003" t="s">
        <v>4036</v>
      </c>
    </row>
    <row r="26" spans="1:3" ht="14.25">
      <c r="A26" s="1004"/>
      <c r="B26" s="1004"/>
      <c r="C26" s="1004"/>
    </row>
    <row r="27" spans="1:3" ht="14.25">
      <c r="A27" s="21"/>
      <c r="B27" s="14" t="s">
        <v>4281</v>
      </c>
      <c r="C27" s="15"/>
    </row>
    <row r="28" spans="1:3" ht="14.25" customHeight="1">
      <c r="A28" s="1003" t="s">
        <v>1419</v>
      </c>
      <c r="B28" s="1003" t="s">
        <v>4033</v>
      </c>
      <c r="C28" s="1003" t="s">
        <v>4454</v>
      </c>
    </row>
    <row r="29" spans="1:3" ht="39" customHeight="1">
      <c r="A29" s="1004"/>
      <c r="B29" s="1004"/>
      <c r="C29" s="1004"/>
    </row>
    <row r="30" spans="1:3" ht="42.75">
      <c r="A30" s="187" t="s">
        <v>1420</v>
      </c>
      <c r="B30" s="187" t="s">
        <v>4037</v>
      </c>
      <c r="C30" s="187" t="s">
        <v>4038</v>
      </c>
    </row>
    <row r="31" spans="1:3" ht="14.25">
      <c r="A31" s="27"/>
      <c r="B31" s="27"/>
      <c r="C31" s="27"/>
    </row>
  </sheetData>
  <sheetProtection/>
  <mergeCells count="18">
    <mergeCell ref="A11:A12"/>
    <mergeCell ref="B11:B12"/>
    <mergeCell ref="A7:A8"/>
    <mergeCell ref="B7:B8"/>
    <mergeCell ref="C7:C8"/>
    <mergeCell ref="A9:A10"/>
    <mergeCell ref="B9:B10"/>
    <mergeCell ref="C9:C10"/>
    <mergeCell ref="C11:C12"/>
    <mergeCell ref="C28:C29"/>
    <mergeCell ref="A25:A26"/>
    <mergeCell ref="B25:B26"/>
    <mergeCell ref="C25:C26"/>
    <mergeCell ref="A20:A23"/>
    <mergeCell ref="B20:B23"/>
    <mergeCell ref="C20:C23"/>
    <mergeCell ref="A28:A29"/>
    <mergeCell ref="B28:B29"/>
  </mergeCells>
  <printOptions/>
  <pageMargins left="0.7086614173228347" right="0.7086614173228347" top="0.7480314960629921" bottom="0.7480314960629921" header="0.31496062992125984" footer="0.31496062992125984"/>
  <pageSetup fitToHeight="10" horizontalDpi="600" verticalDpi="600" orientation="portrait" paperSize="9" scale="63" r:id="rId1"/>
  <headerFooter differentFirst="1">
    <firstFooter>&amp;C&amp;[136/&amp;[268</firstFooter>
  </headerFooter>
  <rowBreaks count="1" manualBreakCount="1">
    <brk id="18" max="3"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B234" sqref="B234"/>
    </sheetView>
  </sheetViews>
  <sheetFormatPr defaultColWidth="9.140625" defaultRowHeight="15"/>
  <cols>
    <col min="1" max="1" width="3.00390625" style="4" customWidth="1"/>
    <col min="2" max="2" width="76.57421875" style="4" bestFit="1" customWidth="1"/>
    <col min="3" max="3" width="8.28125" style="277" customWidth="1"/>
    <col min="4" max="9" width="18.7109375" style="63" customWidth="1"/>
    <col min="10" max="10" width="19.7109375" style="63" customWidth="1"/>
    <col min="11" max="13" width="18.7109375" style="4" customWidth="1"/>
    <col min="14" max="15" width="17.7109375" style="4" customWidth="1"/>
    <col min="16" max="17" width="20.7109375" style="4" customWidth="1"/>
    <col min="18" max="18" width="21.8515625" style="4" customWidth="1"/>
    <col min="19" max="19" width="17.7109375" style="4" customWidth="1"/>
    <col min="20" max="217" width="9.140625" style="4" customWidth="1"/>
    <col min="218" max="218" width="2.421875" style="4" customWidth="1"/>
    <col min="219" max="219" width="3.00390625" style="4" customWidth="1"/>
    <col min="220" max="220" width="55.00390625" style="4" customWidth="1"/>
    <col min="221" max="226" width="18.7109375" style="4" customWidth="1"/>
    <col min="227" max="227" width="19.7109375" style="4" customWidth="1"/>
    <col min="228" max="230" width="18.7109375" style="4" customWidth="1"/>
    <col min="231" max="232" width="17.7109375" style="4" customWidth="1"/>
    <col min="233" max="234" width="20.7109375" style="4" customWidth="1"/>
    <col min="235" max="235" width="21.8515625" style="4" customWidth="1"/>
    <col min="236" max="237" width="17.7109375" style="4" customWidth="1"/>
    <col min="238" max="238" width="18.8515625" style="4" bestFit="1" customWidth="1"/>
    <col min="239" max="239" width="17.7109375" style="4" customWidth="1"/>
    <col min="240" max="16384" width="9.140625" style="4" customWidth="1"/>
  </cols>
  <sheetData>
    <row r="1" spans="1:3" s="28" customFormat="1" ht="15">
      <c r="A1" s="223"/>
      <c r="C1" s="287"/>
    </row>
    <row r="2" spans="1:17" ht="14.25">
      <c r="A2" s="19" t="s">
        <v>37</v>
      </c>
      <c r="B2" s="86"/>
      <c r="C2" s="278"/>
      <c r="D2" s="84"/>
      <c r="E2" s="117"/>
      <c r="F2" s="150"/>
      <c r="G2" s="117"/>
      <c r="H2" s="117"/>
      <c r="I2" s="117"/>
      <c r="J2" s="117"/>
      <c r="K2" s="34"/>
      <c r="L2" s="34"/>
      <c r="M2" s="34"/>
      <c r="N2" s="34"/>
      <c r="O2" s="34"/>
      <c r="P2" s="34"/>
      <c r="Q2" s="34"/>
    </row>
    <row r="3" spans="1:17" ht="15">
      <c r="A3" s="19" t="s">
        <v>4025</v>
      </c>
      <c r="B3" s="86"/>
      <c r="C3" s="278"/>
      <c r="D3" s="84"/>
      <c r="E3" s="117"/>
      <c r="F3" s="227"/>
      <c r="G3" s="228" t="s">
        <v>1646</v>
      </c>
      <c r="H3" s="117"/>
      <c r="I3" s="117"/>
      <c r="J3" s="117"/>
      <c r="K3" s="34"/>
      <c r="L3" s="34"/>
      <c r="M3" s="34"/>
      <c r="N3" s="34"/>
      <c r="O3" s="34"/>
      <c r="P3" s="34"/>
      <c r="Q3" s="34"/>
    </row>
    <row r="4" spans="1:17" ht="15">
      <c r="A4" s="19"/>
      <c r="B4" s="112" t="s">
        <v>418</v>
      </c>
      <c r="C4" s="306">
        <v>1</v>
      </c>
      <c r="D4" s="33" t="s">
        <v>1428</v>
      </c>
      <c r="E4" s="117"/>
      <c r="F4" s="229"/>
      <c r="G4" s="226" t="s">
        <v>1647</v>
      </c>
      <c r="H4" s="117"/>
      <c r="I4" s="117"/>
      <c r="J4" s="117"/>
      <c r="K4" s="34"/>
      <c r="L4" s="34"/>
      <c r="M4" s="34"/>
      <c r="N4" s="34"/>
      <c r="O4" s="34"/>
      <c r="P4" s="34"/>
      <c r="Q4" s="34"/>
    </row>
    <row r="5" spans="1:17" ht="15">
      <c r="A5" s="19"/>
      <c r="B5" s="112" t="s">
        <v>1413</v>
      </c>
      <c r="C5" s="306">
        <v>2</v>
      </c>
      <c r="D5" s="33" t="s">
        <v>1438</v>
      </c>
      <c r="E5" s="117"/>
      <c r="F5" s="884"/>
      <c r="G5" s="885" t="s">
        <v>4372</v>
      </c>
      <c r="H5" s="117"/>
      <c r="I5" s="117"/>
      <c r="J5" s="117"/>
      <c r="K5" s="34"/>
      <c r="L5" s="34"/>
      <c r="M5" s="34"/>
      <c r="N5" s="34"/>
      <c r="O5" s="34"/>
      <c r="P5" s="34"/>
      <c r="Q5" s="34"/>
    </row>
    <row r="6" spans="1:17" ht="14.25">
      <c r="A6" s="19"/>
      <c r="B6" s="86"/>
      <c r="C6" s="278"/>
      <c r="D6" s="117"/>
      <c r="E6" s="117"/>
      <c r="F6" s="151"/>
      <c r="G6" s="117"/>
      <c r="H6" s="117"/>
      <c r="I6" s="117"/>
      <c r="J6" s="117"/>
      <c r="K6" s="34"/>
      <c r="L6" s="34"/>
      <c r="M6" s="34"/>
      <c r="N6" s="34"/>
      <c r="O6" s="34"/>
      <c r="P6" s="34"/>
      <c r="Q6" s="34"/>
    </row>
    <row r="7" spans="1:17" ht="42.75">
      <c r="A7" s="152" t="s">
        <v>3242</v>
      </c>
      <c r="B7" s="153"/>
      <c r="C7" s="307"/>
      <c r="D7" s="812" t="s">
        <v>3260</v>
      </c>
      <c r="E7" s="812" t="s">
        <v>3261</v>
      </c>
      <c r="F7" s="812" t="s">
        <v>3262</v>
      </c>
      <c r="G7" s="653"/>
      <c r="H7" s="653"/>
      <c r="I7" s="780"/>
      <c r="J7" s="780"/>
      <c r="K7" s="722"/>
      <c r="L7" s="722"/>
      <c r="M7" s="722"/>
      <c r="N7" s="722"/>
      <c r="O7" s="722"/>
      <c r="P7" s="722"/>
      <c r="Q7" s="722"/>
    </row>
    <row r="8" spans="1:17" ht="14.25">
      <c r="A8" s="154"/>
      <c r="B8" s="155" t="s">
        <v>3243</v>
      </c>
      <c r="C8" s="308">
        <v>3</v>
      </c>
      <c r="D8" s="813" t="s">
        <v>1400</v>
      </c>
      <c r="E8" s="624" t="s">
        <v>4685</v>
      </c>
      <c r="F8" s="813" t="s">
        <v>1437</v>
      </c>
      <c r="G8" s="780"/>
      <c r="H8" s="780"/>
      <c r="I8" s="780"/>
      <c r="J8" s="780"/>
      <c r="K8" s="722"/>
      <c r="L8" s="722"/>
      <c r="M8" s="722"/>
      <c r="N8" s="722"/>
      <c r="O8" s="722"/>
      <c r="P8" s="722"/>
      <c r="Q8" s="722"/>
    </row>
    <row r="9" spans="1:17" ht="14.25">
      <c r="A9" s="156"/>
      <c r="B9" s="157" t="s">
        <v>3244</v>
      </c>
      <c r="C9" s="308">
        <v>4</v>
      </c>
      <c r="D9" s="624" t="s">
        <v>278</v>
      </c>
      <c r="E9" s="624" t="s">
        <v>284</v>
      </c>
      <c r="F9" s="624" t="s">
        <v>289</v>
      </c>
      <c r="G9" s="780"/>
      <c r="H9" s="780"/>
      <c r="I9" s="780"/>
      <c r="J9" s="780"/>
      <c r="K9" s="722"/>
      <c r="L9" s="722"/>
      <c r="M9" s="722"/>
      <c r="N9" s="722"/>
      <c r="O9" s="722"/>
      <c r="P9" s="722"/>
      <c r="Q9" s="722"/>
    </row>
    <row r="10" spans="1:17" ht="14.25">
      <c r="A10" s="156"/>
      <c r="B10" s="157" t="s">
        <v>3245</v>
      </c>
      <c r="C10" s="308">
        <v>5</v>
      </c>
      <c r="D10" s="624" t="s">
        <v>279</v>
      </c>
      <c r="E10" s="624" t="s">
        <v>285</v>
      </c>
      <c r="F10" s="624" t="s">
        <v>290</v>
      </c>
      <c r="G10" s="780"/>
      <c r="H10" s="780"/>
      <c r="I10" s="780"/>
      <c r="J10" s="780"/>
      <c r="K10" s="722"/>
      <c r="L10" s="722"/>
      <c r="M10" s="722"/>
      <c r="N10" s="722"/>
      <c r="O10" s="722"/>
      <c r="P10" s="722"/>
      <c r="Q10" s="722"/>
    </row>
    <row r="11" spans="1:17" ht="14.25">
      <c r="A11" s="156"/>
      <c r="B11" s="157" t="s">
        <v>3246</v>
      </c>
      <c r="C11" s="308">
        <v>6</v>
      </c>
      <c r="D11" s="624" t="s">
        <v>280</v>
      </c>
      <c r="E11" s="624" t="s">
        <v>286</v>
      </c>
      <c r="F11" s="624" t="s">
        <v>291</v>
      </c>
      <c r="G11" s="780"/>
      <c r="H11" s="780"/>
      <c r="I11" s="780"/>
      <c r="J11" s="780"/>
      <c r="K11" s="722"/>
      <c r="L11" s="722"/>
      <c r="M11" s="722"/>
      <c r="N11" s="722"/>
      <c r="O11" s="722"/>
      <c r="P11" s="722"/>
      <c r="Q11" s="722"/>
    </row>
    <row r="12" spans="1:17" ht="14.25">
      <c r="A12" s="156"/>
      <c r="B12" s="157" t="s">
        <v>3247</v>
      </c>
      <c r="C12" s="308">
        <v>7</v>
      </c>
      <c r="D12" s="624" t="s">
        <v>281</v>
      </c>
      <c r="E12" s="624" t="s">
        <v>287</v>
      </c>
      <c r="F12" s="624" t="s">
        <v>292</v>
      </c>
      <c r="G12" s="780"/>
      <c r="H12" s="780"/>
      <c r="I12" s="780"/>
      <c r="J12" s="780"/>
      <c r="K12" s="722"/>
      <c r="L12" s="722"/>
      <c r="M12" s="722"/>
      <c r="N12" s="722"/>
      <c r="O12" s="722"/>
      <c r="P12" s="722"/>
      <c r="Q12" s="722"/>
    </row>
    <row r="13" spans="1:17" ht="14.25">
      <c r="A13" s="156"/>
      <c r="B13" s="157" t="s">
        <v>4457</v>
      </c>
      <c r="C13" s="308">
        <v>8</v>
      </c>
      <c r="D13" s="624" t="s">
        <v>282</v>
      </c>
      <c r="E13" s="624" t="s">
        <v>288</v>
      </c>
      <c r="F13" s="624" t="s">
        <v>293</v>
      </c>
      <c r="G13" s="780"/>
      <c r="H13" s="780"/>
      <c r="I13" s="780"/>
      <c r="J13" s="780"/>
      <c r="K13" s="722"/>
      <c r="L13" s="722"/>
      <c r="M13" s="722"/>
      <c r="N13" s="722"/>
      <c r="O13" s="722"/>
      <c r="P13" s="722"/>
      <c r="Q13" s="722"/>
    </row>
    <row r="14" spans="1:17" ht="28.5">
      <c r="A14" s="156"/>
      <c r="B14" s="157" t="s">
        <v>3248</v>
      </c>
      <c r="C14" s="308">
        <v>9</v>
      </c>
      <c r="D14" s="624" t="s">
        <v>283</v>
      </c>
      <c r="E14" s="624" t="s">
        <v>2249</v>
      </c>
      <c r="F14" s="624" t="s">
        <v>2250</v>
      </c>
      <c r="G14" s="780"/>
      <c r="H14" s="780"/>
      <c r="I14" s="780"/>
      <c r="J14" s="780"/>
      <c r="K14" s="722"/>
      <c r="L14" s="722"/>
      <c r="M14" s="722"/>
      <c r="N14" s="722"/>
      <c r="O14" s="722"/>
      <c r="P14" s="722"/>
      <c r="Q14" s="722"/>
    </row>
    <row r="15" spans="1:17" ht="28.5">
      <c r="A15" s="156"/>
      <c r="B15" s="407" t="s">
        <v>3249</v>
      </c>
      <c r="C15" s="308">
        <v>10</v>
      </c>
      <c r="D15" s="624" t="s">
        <v>294</v>
      </c>
      <c r="E15" s="624" t="s">
        <v>2251</v>
      </c>
      <c r="F15" s="624" t="s">
        <v>2252</v>
      </c>
      <c r="G15" s="780"/>
      <c r="H15" s="780"/>
      <c r="I15" s="780"/>
      <c r="J15" s="780"/>
      <c r="K15" s="722"/>
      <c r="L15" s="722"/>
      <c r="M15" s="722"/>
      <c r="N15" s="722"/>
      <c r="O15" s="722"/>
      <c r="P15" s="722"/>
      <c r="Q15" s="722"/>
    </row>
    <row r="16" spans="1:17" ht="14.25">
      <c r="A16" s="156"/>
      <c r="B16" s="155" t="s">
        <v>3250</v>
      </c>
      <c r="C16" s="308">
        <v>11</v>
      </c>
      <c r="D16" s="813" t="s">
        <v>1408</v>
      </c>
      <c r="E16" s="624" t="s">
        <v>2254</v>
      </c>
      <c r="F16" s="813" t="s">
        <v>1565</v>
      </c>
      <c r="G16" s="780"/>
      <c r="H16" s="780"/>
      <c r="I16" s="780"/>
      <c r="J16" s="780"/>
      <c r="K16" s="722"/>
      <c r="L16" s="722"/>
      <c r="M16" s="722"/>
      <c r="N16" s="722"/>
      <c r="O16" s="722"/>
      <c r="P16" s="722"/>
      <c r="Q16" s="722"/>
    </row>
    <row r="17" spans="1:17" ht="14.25">
      <c r="A17" s="156"/>
      <c r="B17" s="157" t="s">
        <v>1948</v>
      </c>
      <c r="C17" s="308">
        <v>12</v>
      </c>
      <c r="D17" s="624" t="s">
        <v>295</v>
      </c>
      <c r="E17" s="624" t="s">
        <v>301</v>
      </c>
      <c r="F17" s="624" t="s">
        <v>307</v>
      </c>
      <c r="G17" s="780"/>
      <c r="H17" s="780"/>
      <c r="I17" s="780"/>
      <c r="J17" s="780"/>
      <c r="K17" s="722"/>
      <c r="L17" s="722"/>
      <c r="M17" s="722"/>
      <c r="N17" s="722"/>
      <c r="O17" s="722"/>
      <c r="P17" s="722"/>
      <c r="Q17" s="722"/>
    </row>
    <row r="18" spans="1:17" ht="14.25">
      <c r="A18" s="156"/>
      <c r="B18" s="157" t="s">
        <v>3251</v>
      </c>
      <c r="C18" s="308">
        <v>13</v>
      </c>
      <c r="D18" s="624" t="s">
        <v>296</v>
      </c>
      <c r="E18" s="624" t="s">
        <v>302</v>
      </c>
      <c r="F18" s="624" t="s">
        <v>308</v>
      </c>
      <c r="G18" s="780"/>
      <c r="H18" s="780"/>
      <c r="I18" s="780"/>
      <c r="J18" s="780"/>
      <c r="K18" s="722"/>
      <c r="L18" s="722"/>
      <c r="M18" s="722"/>
      <c r="N18" s="722"/>
      <c r="O18" s="722"/>
      <c r="P18" s="722"/>
      <c r="Q18" s="722"/>
    </row>
    <row r="19" spans="1:17" ht="14.25">
      <c r="A19" s="156"/>
      <c r="B19" s="157" t="s">
        <v>3252</v>
      </c>
      <c r="C19" s="308">
        <v>14</v>
      </c>
      <c r="D19" s="624" t="s">
        <v>297</v>
      </c>
      <c r="E19" s="624" t="s">
        <v>303</v>
      </c>
      <c r="F19" s="624" t="s">
        <v>309</v>
      </c>
      <c r="G19" s="780"/>
      <c r="H19" s="780"/>
      <c r="I19" s="780"/>
      <c r="J19" s="780"/>
      <c r="K19" s="722"/>
      <c r="L19" s="722"/>
      <c r="M19" s="722"/>
      <c r="N19" s="722"/>
      <c r="O19" s="722"/>
      <c r="P19" s="722"/>
      <c r="Q19" s="722"/>
    </row>
    <row r="20" spans="1:17" ht="14.25">
      <c r="A20" s="156"/>
      <c r="B20" s="157" t="s">
        <v>3253</v>
      </c>
      <c r="C20" s="308">
        <v>15</v>
      </c>
      <c r="D20" s="624" t="s">
        <v>298</v>
      </c>
      <c r="E20" s="624" t="s">
        <v>304</v>
      </c>
      <c r="F20" s="624" t="s">
        <v>310</v>
      </c>
      <c r="G20" s="780"/>
      <c r="H20" s="780"/>
      <c r="I20" s="780"/>
      <c r="J20" s="780"/>
      <c r="K20" s="722"/>
      <c r="L20" s="722"/>
      <c r="M20" s="722"/>
      <c r="N20" s="722"/>
      <c r="O20" s="722"/>
      <c r="P20" s="722"/>
      <c r="Q20" s="722"/>
    </row>
    <row r="21" spans="1:17" ht="14.25">
      <c r="A21" s="156"/>
      <c r="B21" s="157" t="s">
        <v>1952</v>
      </c>
      <c r="C21" s="308">
        <v>16</v>
      </c>
      <c r="D21" s="624" t="s">
        <v>299</v>
      </c>
      <c r="E21" s="624" t="s">
        <v>305</v>
      </c>
      <c r="F21" s="624" t="s">
        <v>311</v>
      </c>
      <c r="G21" s="780"/>
      <c r="H21" s="780"/>
      <c r="I21" s="780"/>
      <c r="J21" s="780"/>
      <c r="K21" s="722"/>
      <c r="L21" s="722"/>
      <c r="M21" s="722"/>
      <c r="N21" s="722"/>
      <c r="O21" s="722"/>
      <c r="P21" s="722"/>
      <c r="Q21" s="722"/>
    </row>
    <row r="22" spans="1:17" ht="14.25">
      <c r="A22" s="156"/>
      <c r="B22" s="157" t="s">
        <v>1953</v>
      </c>
      <c r="C22" s="308">
        <v>17</v>
      </c>
      <c r="D22" s="624" t="s">
        <v>300</v>
      </c>
      <c r="E22" s="624" t="s">
        <v>306</v>
      </c>
      <c r="F22" s="624" t="s">
        <v>312</v>
      </c>
      <c r="G22" s="780"/>
      <c r="H22" s="780"/>
      <c r="I22" s="780"/>
      <c r="J22" s="780"/>
      <c r="K22" s="722"/>
      <c r="L22" s="722"/>
      <c r="M22" s="722"/>
      <c r="N22" s="722"/>
      <c r="O22" s="722"/>
      <c r="P22" s="722"/>
      <c r="Q22" s="722"/>
    </row>
    <row r="23" spans="1:17" ht="28.5">
      <c r="A23" s="156"/>
      <c r="B23" s="157" t="s">
        <v>3248</v>
      </c>
      <c r="C23" s="308">
        <v>18</v>
      </c>
      <c r="D23" s="624" t="s">
        <v>2253</v>
      </c>
      <c r="E23" s="624" t="s">
        <v>2255</v>
      </c>
      <c r="F23" s="624" t="s">
        <v>2256</v>
      </c>
      <c r="G23" s="780"/>
      <c r="H23" s="780"/>
      <c r="I23" s="780"/>
      <c r="J23" s="780"/>
      <c r="K23" s="722"/>
      <c r="L23" s="722"/>
      <c r="M23" s="722"/>
      <c r="N23" s="722"/>
      <c r="O23" s="722"/>
      <c r="P23" s="722"/>
      <c r="Q23" s="722"/>
    </row>
    <row r="24" spans="1:17" s="53" customFormat="1" ht="14.25">
      <c r="A24" s="158"/>
      <c r="B24" s="155" t="s">
        <v>3254</v>
      </c>
      <c r="C24" s="308">
        <v>19</v>
      </c>
      <c r="D24" s="813" t="s">
        <v>1419</v>
      </c>
      <c r="E24" s="624" t="s">
        <v>2258</v>
      </c>
      <c r="F24" s="813" t="s">
        <v>1308</v>
      </c>
      <c r="G24" s="814"/>
      <c r="H24" s="814"/>
      <c r="I24" s="814"/>
      <c r="J24" s="814"/>
      <c r="K24" s="815"/>
      <c r="L24" s="815"/>
      <c r="M24" s="815"/>
      <c r="N24" s="815"/>
      <c r="O24" s="815"/>
      <c r="P24" s="815"/>
      <c r="Q24" s="815"/>
    </row>
    <row r="25" spans="1:17" s="53" customFormat="1" ht="14.25">
      <c r="A25" s="158"/>
      <c r="B25" s="157" t="s">
        <v>3248</v>
      </c>
      <c r="C25" s="308">
        <v>20</v>
      </c>
      <c r="D25" s="624" t="s">
        <v>2257</v>
      </c>
      <c r="E25" s="624" t="s">
        <v>2259</v>
      </c>
      <c r="F25" s="624" t="s">
        <v>2260</v>
      </c>
      <c r="G25" s="814"/>
      <c r="H25" s="814"/>
      <c r="I25" s="814"/>
      <c r="J25" s="814"/>
      <c r="K25" s="815"/>
      <c r="L25" s="815"/>
      <c r="M25" s="815"/>
      <c r="N25" s="815"/>
      <c r="O25" s="815"/>
      <c r="P25" s="815"/>
      <c r="Q25" s="815"/>
    </row>
    <row r="26" spans="1:17" s="53" customFormat="1" ht="28.5">
      <c r="A26" s="158"/>
      <c r="B26" s="155" t="s">
        <v>3255</v>
      </c>
      <c r="C26" s="308">
        <v>21</v>
      </c>
      <c r="D26" s="624" t="s">
        <v>2261</v>
      </c>
      <c r="E26" s="624" t="s">
        <v>2263</v>
      </c>
      <c r="F26" s="624" t="s">
        <v>2266</v>
      </c>
      <c r="G26" s="814"/>
      <c r="H26" s="814"/>
      <c r="I26" s="814"/>
      <c r="J26" s="814"/>
      <c r="K26" s="815"/>
      <c r="L26" s="815"/>
      <c r="M26" s="815"/>
      <c r="N26" s="815"/>
      <c r="O26" s="815"/>
      <c r="P26" s="815"/>
      <c r="Q26" s="815"/>
    </row>
    <row r="27" spans="1:17" s="53" customFormat="1" ht="14.25">
      <c r="A27" s="158"/>
      <c r="B27" s="157" t="s">
        <v>3256</v>
      </c>
      <c r="C27" s="308">
        <v>22</v>
      </c>
      <c r="D27" s="624" t="s">
        <v>2262</v>
      </c>
      <c r="E27" s="624" t="s">
        <v>2264</v>
      </c>
      <c r="F27" s="624" t="s">
        <v>2267</v>
      </c>
      <c r="G27" s="814"/>
      <c r="H27" s="814"/>
      <c r="I27" s="814"/>
      <c r="J27" s="814"/>
      <c r="K27" s="815"/>
      <c r="L27" s="815"/>
      <c r="M27" s="815"/>
      <c r="N27" s="815"/>
      <c r="O27" s="815"/>
      <c r="P27" s="815"/>
      <c r="Q27" s="815"/>
    </row>
    <row r="28" spans="1:17" s="53" customFormat="1" ht="14.25">
      <c r="A28" s="158"/>
      <c r="B28" s="155" t="s">
        <v>3257</v>
      </c>
      <c r="C28" s="308">
        <v>23</v>
      </c>
      <c r="D28" s="813" t="s">
        <v>1432</v>
      </c>
      <c r="E28" s="624" t="s">
        <v>2265</v>
      </c>
      <c r="F28" s="813" t="s">
        <v>1325</v>
      </c>
      <c r="G28" s="814"/>
      <c r="H28" s="814"/>
      <c r="I28" s="814"/>
      <c r="J28" s="814"/>
      <c r="K28" s="815"/>
      <c r="L28" s="815"/>
      <c r="M28" s="815"/>
      <c r="N28" s="815"/>
      <c r="O28" s="815"/>
      <c r="P28" s="815"/>
      <c r="Q28" s="815"/>
    </row>
    <row r="29" spans="1:17" s="53" customFormat="1" ht="42.75">
      <c r="A29" s="152" t="s">
        <v>4282</v>
      </c>
      <c r="B29" s="153"/>
      <c r="C29" s="307"/>
      <c r="D29" s="812" t="s">
        <v>3260</v>
      </c>
      <c r="E29" s="812" t="s">
        <v>3261</v>
      </c>
      <c r="F29" s="812" t="s">
        <v>3262</v>
      </c>
      <c r="G29" s="814"/>
      <c r="H29" s="814"/>
      <c r="I29" s="814"/>
      <c r="J29" s="814"/>
      <c r="K29" s="815"/>
      <c r="L29" s="815"/>
      <c r="M29" s="815"/>
      <c r="N29" s="815"/>
      <c r="O29" s="815"/>
      <c r="P29" s="815"/>
      <c r="Q29" s="815"/>
    </row>
    <row r="30" spans="1:17" s="53" customFormat="1" ht="14.25">
      <c r="A30" s="158"/>
      <c r="B30" s="155" t="s">
        <v>3258</v>
      </c>
      <c r="C30" s="308">
        <v>24</v>
      </c>
      <c r="D30" s="813" t="s">
        <v>1422</v>
      </c>
      <c r="E30" s="624" t="s">
        <v>2269</v>
      </c>
      <c r="F30" s="813" t="s">
        <v>1340</v>
      </c>
      <c r="G30" s="814"/>
      <c r="H30" s="814"/>
      <c r="I30" s="814"/>
      <c r="J30" s="814"/>
      <c r="K30" s="815"/>
      <c r="L30" s="815"/>
      <c r="M30" s="815"/>
      <c r="N30" s="815"/>
      <c r="O30" s="815"/>
      <c r="P30" s="815"/>
      <c r="Q30" s="815"/>
    </row>
    <row r="31" spans="1:17" s="53" customFormat="1" ht="14.25">
      <c r="A31" s="158"/>
      <c r="B31" s="157" t="s">
        <v>4132</v>
      </c>
      <c r="C31" s="308">
        <v>25</v>
      </c>
      <c r="D31" s="624" t="s">
        <v>313</v>
      </c>
      <c r="E31" s="624" t="s">
        <v>316</v>
      </c>
      <c r="F31" s="624" t="s">
        <v>319</v>
      </c>
      <c r="G31" s="814"/>
      <c r="H31" s="814"/>
      <c r="I31" s="814"/>
      <c r="J31" s="814"/>
      <c r="K31" s="815"/>
      <c r="L31" s="815"/>
      <c r="M31" s="815"/>
      <c r="N31" s="815"/>
      <c r="O31" s="815"/>
      <c r="P31" s="815"/>
      <c r="Q31" s="815"/>
    </row>
    <row r="32" spans="1:17" s="53" customFormat="1" ht="14.25">
      <c r="A32" s="158"/>
      <c r="B32" s="157" t="s">
        <v>4440</v>
      </c>
      <c r="C32" s="308">
        <v>26</v>
      </c>
      <c r="D32" s="624" t="s">
        <v>4285</v>
      </c>
      <c r="E32" s="624" t="s">
        <v>317</v>
      </c>
      <c r="F32" s="624" t="s">
        <v>4286</v>
      </c>
      <c r="G32" s="814"/>
      <c r="H32" s="814"/>
      <c r="I32" s="814"/>
      <c r="J32" s="814"/>
      <c r="K32" s="815"/>
      <c r="L32" s="815"/>
      <c r="M32" s="815"/>
      <c r="N32" s="815"/>
      <c r="O32" s="815"/>
      <c r="P32" s="815"/>
      <c r="Q32" s="815"/>
    </row>
    <row r="33" spans="1:17" s="53" customFormat="1" ht="14.25">
      <c r="A33" s="158"/>
      <c r="B33" s="157" t="s">
        <v>3259</v>
      </c>
      <c r="C33" s="308">
        <v>27</v>
      </c>
      <c r="D33" s="624" t="s">
        <v>315</v>
      </c>
      <c r="E33" s="624" t="s">
        <v>318</v>
      </c>
      <c r="F33" s="624" t="s">
        <v>321</v>
      </c>
      <c r="G33" s="814"/>
      <c r="H33" s="814"/>
      <c r="I33" s="814"/>
      <c r="J33" s="814"/>
      <c r="K33" s="815"/>
      <c r="L33" s="815"/>
      <c r="M33" s="815"/>
      <c r="N33" s="815"/>
      <c r="O33" s="815"/>
      <c r="P33" s="815"/>
      <c r="Q33" s="815"/>
    </row>
    <row r="34" spans="1:17" s="53" customFormat="1" ht="28.5">
      <c r="A34" s="159"/>
      <c r="B34" s="157" t="s">
        <v>3256</v>
      </c>
      <c r="C34" s="308">
        <v>28</v>
      </c>
      <c r="D34" s="624" t="s">
        <v>2268</v>
      </c>
      <c r="E34" s="624" t="s">
        <v>2270</v>
      </c>
      <c r="F34" s="624" t="s">
        <v>13</v>
      </c>
      <c r="G34" s="814"/>
      <c r="H34" s="814"/>
      <c r="I34" s="814"/>
      <c r="J34" s="814"/>
      <c r="K34" s="815"/>
      <c r="L34" s="815"/>
      <c r="M34" s="815"/>
      <c r="N34" s="815"/>
      <c r="O34" s="815"/>
      <c r="P34" s="815"/>
      <c r="Q34" s="815"/>
    </row>
    <row r="35" spans="2:17" ht="14.25">
      <c r="B35" s="86"/>
      <c r="C35" s="278"/>
      <c r="D35" s="780"/>
      <c r="E35" s="780"/>
      <c r="F35" s="780"/>
      <c r="G35" s="780"/>
      <c r="H35" s="780"/>
      <c r="I35" s="780"/>
      <c r="J35" s="780"/>
      <c r="K35" s="722"/>
      <c r="L35" s="722"/>
      <c r="M35" s="722"/>
      <c r="N35" s="722"/>
      <c r="O35" s="722"/>
      <c r="P35" s="722"/>
      <c r="Q35" s="722"/>
    </row>
    <row r="36" spans="2:17" ht="14.25">
      <c r="B36" s="86"/>
      <c r="C36" s="278"/>
      <c r="D36" s="780"/>
      <c r="E36" s="780"/>
      <c r="F36" s="780"/>
      <c r="G36" s="780"/>
      <c r="H36" s="780"/>
      <c r="I36" s="780"/>
      <c r="J36" s="780"/>
      <c r="K36" s="722"/>
      <c r="L36" s="722"/>
      <c r="M36" s="722"/>
      <c r="N36" s="722"/>
      <c r="O36" s="722"/>
      <c r="P36" s="722"/>
      <c r="Q36" s="722"/>
    </row>
    <row r="37" spans="1:17" ht="14.25">
      <c r="A37" s="86"/>
      <c r="B37" s="86"/>
      <c r="C37" s="278"/>
      <c r="D37" s="780"/>
      <c r="E37" s="780"/>
      <c r="F37" s="780"/>
      <c r="G37" s="816"/>
      <c r="H37" s="816"/>
      <c r="I37" s="816"/>
      <c r="J37" s="816"/>
      <c r="K37" s="722"/>
      <c r="L37" s="722"/>
      <c r="M37" s="722"/>
      <c r="N37" s="722"/>
      <c r="O37" s="722"/>
      <c r="P37" s="722"/>
      <c r="Q37" s="722"/>
    </row>
    <row r="38" spans="1:17" ht="57">
      <c r="A38" s="160" t="s">
        <v>3532</v>
      </c>
      <c r="B38" s="161"/>
      <c r="C38" s="309"/>
      <c r="D38" s="812" t="s">
        <v>4459</v>
      </c>
      <c r="E38" s="812" t="s">
        <v>3303</v>
      </c>
      <c r="F38" s="812" t="s">
        <v>4460</v>
      </c>
      <c r="G38" s="812" t="s">
        <v>4461</v>
      </c>
      <c r="H38" s="812" t="s">
        <v>3304</v>
      </c>
      <c r="I38" s="812" t="s">
        <v>3305</v>
      </c>
      <c r="J38" s="812" t="s">
        <v>3306</v>
      </c>
      <c r="K38" s="812" t="s">
        <v>3307</v>
      </c>
      <c r="L38" s="812" t="s">
        <v>3308</v>
      </c>
      <c r="M38" s="722"/>
      <c r="N38" s="722"/>
      <c r="O38" s="722"/>
      <c r="P38" s="722"/>
      <c r="Q38" s="722"/>
    </row>
    <row r="39" spans="1:17" ht="31.5" customHeight="1">
      <c r="A39" s="162"/>
      <c r="B39" s="163" t="s">
        <v>3263</v>
      </c>
      <c r="C39" s="310">
        <v>29</v>
      </c>
      <c r="D39" s="779" t="s">
        <v>419</v>
      </c>
      <c r="E39" s="779" t="s">
        <v>420</v>
      </c>
      <c r="F39" s="779" t="s">
        <v>421</v>
      </c>
      <c r="G39" s="624" t="s">
        <v>328</v>
      </c>
      <c r="H39" s="779" t="s">
        <v>422</v>
      </c>
      <c r="I39" s="813" t="s">
        <v>423</v>
      </c>
      <c r="J39" s="779" t="s">
        <v>424</v>
      </c>
      <c r="K39" s="779" t="s">
        <v>425</v>
      </c>
      <c r="L39" s="624" t="s">
        <v>355</v>
      </c>
      <c r="M39" s="722"/>
      <c r="N39" s="722"/>
      <c r="O39" s="722"/>
      <c r="P39" s="722"/>
      <c r="Q39" s="722"/>
    </row>
    <row r="40" spans="1:17" ht="33.75" customHeight="1">
      <c r="A40" s="162"/>
      <c r="B40" s="163" t="s">
        <v>3264</v>
      </c>
      <c r="C40" s="310">
        <v>30</v>
      </c>
      <c r="D40" s="779" t="s">
        <v>426</v>
      </c>
      <c r="E40" s="779" t="s">
        <v>427</v>
      </c>
      <c r="F40" s="779" t="s">
        <v>428</v>
      </c>
      <c r="G40" s="624" t="s">
        <v>329</v>
      </c>
      <c r="H40" s="779" t="s">
        <v>429</v>
      </c>
      <c r="I40" s="779" t="s">
        <v>430</v>
      </c>
      <c r="J40" s="779" t="s">
        <v>431</v>
      </c>
      <c r="K40" s="779" t="s">
        <v>432</v>
      </c>
      <c r="L40" s="624" t="s">
        <v>356</v>
      </c>
      <c r="M40" s="722"/>
      <c r="N40" s="722"/>
      <c r="O40" s="722"/>
      <c r="P40" s="722"/>
      <c r="Q40" s="722"/>
    </row>
    <row r="41" spans="1:17" ht="35.25" customHeight="1">
      <c r="A41" s="162"/>
      <c r="B41" s="163" t="s">
        <v>3265</v>
      </c>
      <c r="C41" s="310">
        <v>31</v>
      </c>
      <c r="D41" s="779" t="s">
        <v>433</v>
      </c>
      <c r="E41" s="779" t="s">
        <v>434</v>
      </c>
      <c r="F41" s="779" t="s">
        <v>435</v>
      </c>
      <c r="G41" s="624" t="s">
        <v>330</v>
      </c>
      <c r="H41" s="779" t="s">
        <v>436</v>
      </c>
      <c r="I41" s="779" t="s">
        <v>437</v>
      </c>
      <c r="J41" s="779" t="s">
        <v>438</v>
      </c>
      <c r="K41" s="779" t="s">
        <v>439</v>
      </c>
      <c r="L41" s="624" t="s">
        <v>357</v>
      </c>
      <c r="M41" s="722"/>
      <c r="N41" s="722"/>
      <c r="O41" s="722"/>
      <c r="P41" s="722"/>
      <c r="Q41" s="722"/>
    </row>
    <row r="42" spans="1:17" ht="35.25" customHeight="1">
      <c r="A42" s="162"/>
      <c r="B42" s="163" t="s">
        <v>3266</v>
      </c>
      <c r="C42" s="310">
        <v>32</v>
      </c>
      <c r="D42" s="779" t="s">
        <v>440</v>
      </c>
      <c r="E42" s="779" t="s">
        <v>441</v>
      </c>
      <c r="F42" s="779" t="s">
        <v>442</v>
      </c>
      <c r="G42" s="624" t="s">
        <v>331</v>
      </c>
      <c r="H42" s="779" t="s">
        <v>443</v>
      </c>
      <c r="I42" s="779" t="s">
        <v>444</v>
      </c>
      <c r="J42" s="779" t="s">
        <v>445</v>
      </c>
      <c r="K42" s="779" t="s">
        <v>446</v>
      </c>
      <c r="L42" s="624" t="s">
        <v>358</v>
      </c>
      <c r="M42" s="722"/>
      <c r="N42" s="722"/>
      <c r="O42" s="722"/>
      <c r="P42" s="722"/>
      <c r="Q42" s="722"/>
    </row>
    <row r="43" spans="1:17" ht="33.75" customHeight="1">
      <c r="A43" s="162"/>
      <c r="B43" s="163" t="s">
        <v>3267</v>
      </c>
      <c r="C43" s="310">
        <v>33</v>
      </c>
      <c r="D43" s="779" t="s">
        <v>447</v>
      </c>
      <c r="E43" s="779" t="s">
        <v>448</v>
      </c>
      <c r="F43" s="779" t="s">
        <v>449</v>
      </c>
      <c r="G43" s="624" t="s">
        <v>332</v>
      </c>
      <c r="H43" s="779" t="s">
        <v>450</v>
      </c>
      <c r="I43" s="779" t="s">
        <v>451</v>
      </c>
      <c r="J43" s="779" t="s">
        <v>452</v>
      </c>
      <c r="K43" s="779" t="s">
        <v>453</v>
      </c>
      <c r="L43" s="624" t="s">
        <v>359</v>
      </c>
      <c r="M43" s="722"/>
      <c r="N43" s="722"/>
      <c r="O43" s="722"/>
      <c r="P43" s="722"/>
      <c r="Q43" s="722"/>
    </row>
    <row r="44" spans="1:17" ht="33" customHeight="1">
      <c r="A44" s="162"/>
      <c r="B44" s="163" t="s">
        <v>3268</v>
      </c>
      <c r="C44" s="310">
        <v>34</v>
      </c>
      <c r="D44" s="779" t="s">
        <v>454</v>
      </c>
      <c r="E44" s="779" t="s">
        <v>455</v>
      </c>
      <c r="F44" s="779" t="s">
        <v>456</v>
      </c>
      <c r="G44" s="624" t="s">
        <v>333</v>
      </c>
      <c r="H44" s="779" t="s">
        <v>457</v>
      </c>
      <c r="I44" s="779" t="s">
        <v>458</v>
      </c>
      <c r="J44" s="779" t="s">
        <v>459</v>
      </c>
      <c r="K44" s="779" t="s">
        <v>460</v>
      </c>
      <c r="L44" s="624" t="s">
        <v>360</v>
      </c>
      <c r="M44" s="722"/>
      <c r="N44" s="722"/>
      <c r="O44" s="722"/>
      <c r="P44" s="722"/>
      <c r="Q44" s="722"/>
    </row>
    <row r="45" spans="1:17" ht="36" customHeight="1">
      <c r="A45" s="162"/>
      <c r="B45" s="163" t="s">
        <v>3269</v>
      </c>
      <c r="C45" s="310">
        <v>35</v>
      </c>
      <c r="D45" s="779" t="s">
        <v>461</v>
      </c>
      <c r="E45" s="779" t="s">
        <v>462</v>
      </c>
      <c r="F45" s="779" t="s">
        <v>463</v>
      </c>
      <c r="G45" s="624" t="s">
        <v>334</v>
      </c>
      <c r="H45" s="779" t="s">
        <v>464</v>
      </c>
      <c r="I45" s="779" t="s">
        <v>465</v>
      </c>
      <c r="J45" s="779" t="s">
        <v>466</v>
      </c>
      <c r="K45" s="779" t="s">
        <v>467</v>
      </c>
      <c r="L45" s="624" t="s">
        <v>361</v>
      </c>
      <c r="M45" s="722"/>
      <c r="N45" s="722"/>
      <c r="O45" s="722"/>
      <c r="P45" s="722"/>
      <c r="Q45" s="722"/>
    </row>
    <row r="46" spans="1:17" ht="33" customHeight="1">
      <c r="A46" s="162"/>
      <c r="B46" s="163" t="s">
        <v>3270</v>
      </c>
      <c r="C46" s="310">
        <v>36</v>
      </c>
      <c r="D46" s="779" t="s">
        <v>468</v>
      </c>
      <c r="E46" s="779" t="s">
        <v>469</v>
      </c>
      <c r="F46" s="779" t="s">
        <v>470</v>
      </c>
      <c r="G46" s="624" t="s">
        <v>335</v>
      </c>
      <c r="H46" s="779" t="s">
        <v>471</v>
      </c>
      <c r="I46" s="779" t="s">
        <v>472</v>
      </c>
      <c r="J46" s="779" t="s">
        <v>473</v>
      </c>
      <c r="K46" s="779" t="s">
        <v>474</v>
      </c>
      <c r="L46" s="624" t="s">
        <v>362</v>
      </c>
      <c r="M46" s="722"/>
      <c r="N46" s="722"/>
      <c r="O46" s="722"/>
      <c r="P46" s="722"/>
      <c r="Q46" s="722"/>
    </row>
    <row r="47" spans="1:17" ht="33.75" customHeight="1">
      <c r="A47" s="162"/>
      <c r="B47" s="163" t="s">
        <v>3271</v>
      </c>
      <c r="C47" s="310">
        <v>37</v>
      </c>
      <c r="D47" s="779" t="s">
        <v>475</v>
      </c>
      <c r="E47" s="779" t="s">
        <v>476</v>
      </c>
      <c r="F47" s="779" t="s">
        <v>477</v>
      </c>
      <c r="G47" s="624" t="s">
        <v>336</v>
      </c>
      <c r="H47" s="779" t="s">
        <v>478</v>
      </c>
      <c r="I47" s="779" t="s">
        <v>479</v>
      </c>
      <c r="J47" s="779" t="s">
        <v>480</v>
      </c>
      <c r="K47" s="779" t="s">
        <v>481</v>
      </c>
      <c r="L47" s="624" t="s">
        <v>363</v>
      </c>
      <c r="M47" s="722"/>
      <c r="N47" s="722"/>
      <c r="O47" s="722"/>
      <c r="P47" s="722"/>
      <c r="Q47" s="722"/>
    </row>
    <row r="48" spans="1:17" ht="39" customHeight="1">
      <c r="A48" s="162"/>
      <c r="B48" s="163" t="s">
        <v>3272</v>
      </c>
      <c r="C48" s="310">
        <v>38</v>
      </c>
      <c r="D48" s="779" t="s">
        <v>482</v>
      </c>
      <c r="E48" s="779" t="s">
        <v>483</v>
      </c>
      <c r="F48" s="779" t="s">
        <v>484</v>
      </c>
      <c r="G48" s="624" t="s">
        <v>337</v>
      </c>
      <c r="H48" s="779" t="s">
        <v>485</v>
      </c>
      <c r="I48" s="779" t="s">
        <v>486</v>
      </c>
      <c r="J48" s="779" t="s">
        <v>487</v>
      </c>
      <c r="K48" s="779" t="s">
        <v>488</v>
      </c>
      <c r="L48" s="624" t="s">
        <v>364</v>
      </c>
      <c r="M48" s="722"/>
      <c r="N48" s="722"/>
      <c r="O48" s="722"/>
      <c r="P48" s="722"/>
      <c r="Q48" s="722"/>
    </row>
    <row r="49" spans="1:17" ht="36.75" customHeight="1">
      <c r="A49" s="162"/>
      <c r="B49" s="163" t="s">
        <v>3273</v>
      </c>
      <c r="C49" s="310">
        <v>39</v>
      </c>
      <c r="D49" s="779" t="s">
        <v>489</v>
      </c>
      <c r="E49" s="779" t="s">
        <v>490</v>
      </c>
      <c r="F49" s="779" t="s">
        <v>491</v>
      </c>
      <c r="G49" s="624" t="s">
        <v>338</v>
      </c>
      <c r="H49" s="779" t="s">
        <v>492</v>
      </c>
      <c r="I49" s="779" t="s">
        <v>493</v>
      </c>
      <c r="J49" s="779" t="s">
        <v>494</v>
      </c>
      <c r="K49" s="779" t="s">
        <v>495</v>
      </c>
      <c r="L49" s="624" t="s">
        <v>365</v>
      </c>
      <c r="M49" s="722"/>
      <c r="N49" s="722"/>
      <c r="O49" s="722"/>
      <c r="P49" s="722"/>
      <c r="Q49" s="722"/>
    </row>
    <row r="50" spans="1:17" ht="36.75" customHeight="1">
      <c r="A50" s="162"/>
      <c r="B50" s="163" t="s">
        <v>3274</v>
      </c>
      <c r="C50" s="310">
        <v>40</v>
      </c>
      <c r="D50" s="779" t="s">
        <v>496</v>
      </c>
      <c r="E50" s="779" t="s">
        <v>497</v>
      </c>
      <c r="F50" s="779" t="s">
        <v>498</v>
      </c>
      <c r="G50" s="624" t="s">
        <v>339</v>
      </c>
      <c r="H50" s="779" t="s">
        <v>499</v>
      </c>
      <c r="I50" s="779" t="s">
        <v>500</v>
      </c>
      <c r="J50" s="779" t="s">
        <v>501</v>
      </c>
      <c r="K50" s="779" t="s">
        <v>502</v>
      </c>
      <c r="L50" s="624" t="s">
        <v>366</v>
      </c>
      <c r="M50" s="722"/>
      <c r="N50" s="722"/>
      <c r="O50" s="722"/>
      <c r="P50" s="722"/>
      <c r="Q50" s="722"/>
    </row>
    <row r="51" spans="1:17" ht="34.5" customHeight="1">
      <c r="A51" s="162"/>
      <c r="B51" s="163" t="s">
        <v>3275</v>
      </c>
      <c r="C51" s="310">
        <v>41</v>
      </c>
      <c r="D51" s="779" t="s">
        <v>503</v>
      </c>
      <c r="E51" s="779" t="s">
        <v>504</v>
      </c>
      <c r="F51" s="779" t="s">
        <v>505</v>
      </c>
      <c r="G51" s="624" t="s">
        <v>340</v>
      </c>
      <c r="H51" s="779" t="s">
        <v>506</v>
      </c>
      <c r="I51" s="779" t="s">
        <v>507</v>
      </c>
      <c r="J51" s="779" t="s">
        <v>508</v>
      </c>
      <c r="K51" s="779" t="s">
        <v>509</v>
      </c>
      <c r="L51" s="624" t="s">
        <v>367</v>
      </c>
      <c r="M51" s="722"/>
      <c r="N51" s="722"/>
      <c r="O51" s="722"/>
      <c r="P51" s="722"/>
      <c r="Q51" s="722"/>
    </row>
    <row r="52" spans="1:17" ht="35.25" customHeight="1">
      <c r="A52" s="162"/>
      <c r="B52" s="163" t="s">
        <v>3276</v>
      </c>
      <c r="C52" s="310">
        <v>42</v>
      </c>
      <c r="D52" s="779" t="s">
        <v>510</v>
      </c>
      <c r="E52" s="779" t="s">
        <v>511</v>
      </c>
      <c r="F52" s="779" t="s">
        <v>512</v>
      </c>
      <c r="G52" s="624" t="s">
        <v>341</v>
      </c>
      <c r="H52" s="779" t="s">
        <v>513</v>
      </c>
      <c r="I52" s="779" t="s">
        <v>514</v>
      </c>
      <c r="J52" s="779" t="s">
        <v>515</v>
      </c>
      <c r="K52" s="779" t="s">
        <v>516</v>
      </c>
      <c r="L52" s="624" t="s">
        <v>368</v>
      </c>
      <c r="M52" s="722"/>
      <c r="N52" s="722"/>
      <c r="O52" s="722"/>
      <c r="P52" s="722"/>
      <c r="Q52" s="722"/>
    </row>
    <row r="53" spans="1:17" ht="42" customHeight="1">
      <c r="A53" s="162"/>
      <c r="B53" s="163" t="s">
        <v>3277</v>
      </c>
      <c r="C53" s="310">
        <v>43</v>
      </c>
      <c r="D53" s="779" t="s">
        <v>517</v>
      </c>
      <c r="E53" s="779" t="s">
        <v>518</v>
      </c>
      <c r="F53" s="779" t="s">
        <v>519</v>
      </c>
      <c r="G53" s="624" t="s">
        <v>342</v>
      </c>
      <c r="H53" s="779" t="s">
        <v>520</v>
      </c>
      <c r="I53" s="779" t="s">
        <v>521</v>
      </c>
      <c r="J53" s="779" t="s">
        <v>522</v>
      </c>
      <c r="K53" s="779" t="s">
        <v>523</v>
      </c>
      <c r="L53" s="624" t="s">
        <v>369</v>
      </c>
      <c r="M53" s="722"/>
      <c r="N53" s="722"/>
      <c r="O53" s="722"/>
      <c r="P53" s="722"/>
      <c r="Q53" s="722"/>
    </row>
    <row r="54" spans="1:17" ht="38.25" customHeight="1">
      <c r="A54" s="162"/>
      <c r="B54" s="163" t="s">
        <v>3278</v>
      </c>
      <c r="C54" s="310">
        <v>44</v>
      </c>
      <c r="D54" s="779" t="s">
        <v>524</v>
      </c>
      <c r="E54" s="779" t="s">
        <v>525</v>
      </c>
      <c r="F54" s="779" t="s">
        <v>526</v>
      </c>
      <c r="G54" s="624" t="s">
        <v>343</v>
      </c>
      <c r="H54" s="779" t="s">
        <v>527</v>
      </c>
      <c r="I54" s="779" t="s">
        <v>528</v>
      </c>
      <c r="J54" s="779" t="s">
        <v>529</v>
      </c>
      <c r="K54" s="779" t="s">
        <v>530</v>
      </c>
      <c r="L54" s="624" t="s">
        <v>370</v>
      </c>
      <c r="M54" s="644"/>
      <c r="N54" s="644"/>
      <c r="O54" s="644"/>
      <c r="P54" s="644"/>
      <c r="Q54" s="644"/>
    </row>
    <row r="55" spans="1:17" ht="38.25" customHeight="1">
      <c r="A55" s="162"/>
      <c r="B55" s="163" t="s">
        <v>3279</v>
      </c>
      <c r="C55" s="310">
        <v>45</v>
      </c>
      <c r="D55" s="779" t="s">
        <v>531</v>
      </c>
      <c r="E55" s="779" t="s">
        <v>532</v>
      </c>
      <c r="F55" s="779" t="s">
        <v>533</v>
      </c>
      <c r="G55" s="624" t="s">
        <v>344</v>
      </c>
      <c r="H55" s="779" t="s">
        <v>534</v>
      </c>
      <c r="I55" s="779" t="s">
        <v>535</v>
      </c>
      <c r="J55" s="779" t="s">
        <v>536</v>
      </c>
      <c r="K55" s="779" t="s">
        <v>537</v>
      </c>
      <c r="L55" s="624" t="s">
        <v>371</v>
      </c>
      <c r="M55" s="644"/>
      <c r="N55" s="644"/>
      <c r="O55" s="644"/>
      <c r="P55" s="644"/>
      <c r="Q55" s="644"/>
    </row>
    <row r="56" spans="1:17" ht="33.75" customHeight="1">
      <c r="A56" s="162"/>
      <c r="B56" s="163" t="s">
        <v>3280</v>
      </c>
      <c r="C56" s="310">
        <v>46</v>
      </c>
      <c r="D56" s="779" t="s">
        <v>538</v>
      </c>
      <c r="E56" s="779" t="s">
        <v>539</v>
      </c>
      <c r="F56" s="779" t="s">
        <v>540</v>
      </c>
      <c r="G56" s="624" t="s">
        <v>345</v>
      </c>
      <c r="H56" s="779" t="s">
        <v>541</v>
      </c>
      <c r="I56" s="779" t="s">
        <v>542</v>
      </c>
      <c r="J56" s="779" t="s">
        <v>543</v>
      </c>
      <c r="K56" s="779" t="s">
        <v>544</v>
      </c>
      <c r="L56" s="624" t="s">
        <v>372</v>
      </c>
      <c r="M56" s="644"/>
      <c r="N56" s="644"/>
      <c r="O56" s="644"/>
      <c r="P56" s="644"/>
      <c r="Q56" s="644"/>
    </row>
    <row r="57" spans="1:17" ht="33.75" customHeight="1">
      <c r="A57" s="162"/>
      <c r="B57" s="163" t="s">
        <v>3281</v>
      </c>
      <c r="C57" s="310">
        <v>47</v>
      </c>
      <c r="D57" s="779" t="s">
        <v>545</v>
      </c>
      <c r="E57" s="779" t="s">
        <v>546</v>
      </c>
      <c r="F57" s="779" t="s">
        <v>547</v>
      </c>
      <c r="G57" s="624" t="s">
        <v>346</v>
      </c>
      <c r="H57" s="779" t="s">
        <v>548</v>
      </c>
      <c r="I57" s="779" t="s">
        <v>549</v>
      </c>
      <c r="J57" s="779" t="s">
        <v>550</v>
      </c>
      <c r="K57" s="779" t="s">
        <v>551</v>
      </c>
      <c r="L57" s="624" t="s">
        <v>373</v>
      </c>
      <c r="M57" s="644"/>
      <c r="N57" s="644"/>
      <c r="O57" s="644"/>
      <c r="P57" s="644"/>
      <c r="Q57" s="644"/>
    </row>
    <row r="58" spans="1:17" ht="29.25" customHeight="1">
      <c r="A58" s="162"/>
      <c r="B58" s="163" t="s">
        <v>3282</v>
      </c>
      <c r="C58" s="310">
        <v>48</v>
      </c>
      <c r="D58" s="779" t="s">
        <v>552</v>
      </c>
      <c r="E58" s="779" t="s">
        <v>553</v>
      </c>
      <c r="F58" s="779" t="s">
        <v>554</v>
      </c>
      <c r="G58" s="624" t="s">
        <v>347</v>
      </c>
      <c r="H58" s="779" t="s">
        <v>555</v>
      </c>
      <c r="I58" s="779" t="s">
        <v>556</v>
      </c>
      <c r="J58" s="779" t="s">
        <v>557</v>
      </c>
      <c r="K58" s="779" t="s">
        <v>558</v>
      </c>
      <c r="L58" s="624" t="s">
        <v>374</v>
      </c>
      <c r="M58" s="644"/>
      <c r="N58" s="644"/>
      <c r="O58" s="644"/>
      <c r="P58" s="644"/>
      <c r="Q58" s="644"/>
    </row>
    <row r="59" spans="1:17" ht="35.25" customHeight="1">
      <c r="A59" s="162"/>
      <c r="B59" s="164" t="s">
        <v>3283</v>
      </c>
      <c r="C59" s="310">
        <v>49</v>
      </c>
      <c r="D59" s="624" t="s">
        <v>325</v>
      </c>
      <c r="E59" s="624" t="s">
        <v>0</v>
      </c>
      <c r="F59" s="624" t="s">
        <v>1</v>
      </c>
      <c r="G59" s="624" t="s">
        <v>4687</v>
      </c>
      <c r="H59" s="832"/>
      <c r="I59" s="624" t="s">
        <v>349</v>
      </c>
      <c r="J59" s="624" t="s">
        <v>351</v>
      </c>
      <c r="K59" s="624" t="s">
        <v>353</v>
      </c>
      <c r="L59" s="624" t="s">
        <v>5</v>
      </c>
      <c r="M59" s="644"/>
      <c r="N59" s="644"/>
      <c r="O59" s="644"/>
      <c r="P59" s="644"/>
      <c r="Q59" s="644"/>
    </row>
    <row r="60" spans="1:17" ht="14.25">
      <c r="A60" s="162"/>
      <c r="B60" s="165" t="s">
        <v>3284</v>
      </c>
      <c r="C60" s="310">
        <v>50</v>
      </c>
      <c r="D60" s="714" t="s">
        <v>559</v>
      </c>
      <c r="E60" s="714" t="s">
        <v>560</v>
      </c>
      <c r="F60" s="806"/>
      <c r="G60" s="806"/>
      <c r="H60" s="804"/>
      <c r="I60" s="804"/>
      <c r="J60" s="804"/>
      <c r="K60" s="804"/>
      <c r="L60" s="804"/>
      <c r="M60" s="644"/>
      <c r="N60" s="644"/>
      <c r="O60" s="644"/>
      <c r="P60" s="644"/>
      <c r="Q60" s="644"/>
    </row>
    <row r="61" spans="1:17" ht="14.25">
      <c r="A61" s="162"/>
      <c r="B61" s="165" t="s">
        <v>3285</v>
      </c>
      <c r="C61" s="310">
        <v>51</v>
      </c>
      <c r="D61" s="714" t="s">
        <v>561</v>
      </c>
      <c r="E61" s="714" t="s">
        <v>562</v>
      </c>
      <c r="F61" s="806"/>
      <c r="G61" s="806"/>
      <c r="H61" s="804"/>
      <c r="I61" s="804"/>
      <c r="J61" s="804"/>
      <c r="K61" s="804"/>
      <c r="L61" s="804"/>
      <c r="M61" s="644"/>
      <c r="N61" s="644"/>
      <c r="O61" s="644"/>
      <c r="P61" s="644"/>
      <c r="Q61" s="644"/>
    </row>
    <row r="62" spans="1:17" ht="14.25">
      <c r="A62" s="162"/>
      <c r="B62" s="165" t="s">
        <v>3286</v>
      </c>
      <c r="C62" s="310">
        <v>52</v>
      </c>
      <c r="D62" s="714" t="s">
        <v>563</v>
      </c>
      <c r="E62" s="714" t="s">
        <v>564</v>
      </c>
      <c r="F62" s="806"/>
      <c r="G62" s="806"/>
      <c r="H62" s="804"/>
      <c r="I62" s="804"/>
      <c r="J62" s="804"/>
      <c r="K62" s="804"/>
      <c r="L62" s="804"/>
      <c r="M62" s="644"/>
      <c r="N62" s="644"/>
      <c r="O62" s="644"/>
      <c r="P62" s="644"/>
      <c r="Q62" s="644"/>
    </row>
    <row r="63" spans="1:17" ht="11.25" customHeight="1">
      <c r="A63" s="162"/>
      <c r="B63" s="165" t="s">
        <v>3287</v>
      </c>
      <c r="C63" s="310">
        <v>53</v>
      </c>
      <c r="D63" s="714" t="s">
        <v>565</v>
      </c>
      <c r="E63" s="714" t="s">
        <v>566</v>
      </c>
      <c r="F63" s="806"/>
      <c r="G63" s="806"/>
      <c r="H63" s="804"/>
      <c r="I63" s="804"/>
      <c r="J63" s="804"/>
      <c r="K63" s="804"/>
      <c r="L63" s="804"/>
      <c r="M63" s="644"/>
      <c r="N63" s="644"/>
      <c r="O63" s="644"/>
      <c r="P63" s="644"/>
      <c r="Q63" s="644"/>
    </row>
    <row r="64" spans="1:17" ht="11.25" customHeight="1">
      <c r="A64" s="162"/>
      <c r="B64" s="165" t="s">
        <v>3288</v>
      </c>
      <c r="C64" s="310">
        <v>54</v>
      </c>
      <c r="D64" s="714" t="s">
        <v>567</v>
      </c>
      <c r="E64" s="714" t="s">
        <v>568</v>
      </c>
      <c r="F64" s="806"/>
      <c r="G64" s="806"/>
      <c r="H64" s="804"/>
      <c r="I64" s="804"/>
      <c r="J64" s="804"/>
      <c r="K64" s="804"/>
      <c r="L64" s="804"/>
      <c r="M64" s="644"/>
      <c r="N64" s="644"/>
      <c r="O64" s="644"/>
      <c r="P64" s="644"/>
      <c r="Q64" s="644"/>
    </row>
    <row r="65" spans="1:17" ht="14.25">
      <c r="A65" s="162"/>
      <c r="B65" s="165" t="s">
        <v>3289</v>
      </c>
      <c r="C65" s="310">
        <v>55</v>
      </c>
      <c r="D65" s="714" t="s">
        <v>569</v>
      </c>
      <c r="E65" s="714" t="s">
        <v>570</v>
      </c>
      <c r="F65" s="806"/>
      <c r="G65" s="806"/>
      <c r="H65" s="804"/>
      <c r="I65" s="804"/>
      <c r="J65" s="804"/>
      <c r="K65" s="804"/>
      <c r="L65" s="804"/>
      <c r="M65" s="644"/>
      <c r="N65" s="644"/>
      <c r="O65" s="644"/>
      <c r="P65" s="644"/>
      <c r="Q65" s="644"/>
    </row>
    <row r="66" spans="1:17" ht="14.25">
      <c r="A66" s="162"/>
      <c r="B66" s="165" t="s">
        <v>3290</v>
      </c>
      <c r="C66" s="310">
        <v>56</v>
      </c>
      <c r="D66" s="714" t="s">
        <v>571</v>
      </c>
      <c r="E66" s="714" t="s">
        <v>572</v>
      </c>
      <c r="F66" s="806"/>
      <c r="G66" s="806"/>
      <c r="H66" s="804"/>
      <c r="I66" s="804"/>
      <c r="J66" s="804"/>
      <c r="K66" s="804"/>
      <c r="L66" s="804"/>
      <c r="M66" s="644"/>
      <c r="N66" s="644"/>
      <c r="O66" s="644"/>
      <c r="P66" s="644"/>
      <c r="Q66" s="644"/>
    </row>
    <row r="67" spans="1:17" ht="14.25">
      <c r="A67" s="162"/>
      <c r="B67" s="165" t="s">
        <v>3291</v>
      </c>
      <c r="C67" s="310">
        <v>57</v>
      </c>
      <c r="D67" s="714" t="s">
        <v>573</v>
      </c>
      <c r="E67" s="714" t="s">
        <v>574</v>
      </c>
      <c r="F67" s="806"/>
      <c r="G67" s="806"/>
      <c r="H67" s="804"/>
      <c r="I67" s="804"/>
      <c r="J67" s="804"/>
      <c r="K67" s="804"/>
      <c r="L67" s="804"/>
      <c r="M67" s="644"/>
      <c r="N67" s="644"/>
      <c r="O67" s="644"/>
      <c r="P67" s="644"/>
      <c r="Q67" s="644"/>
    </row>
    <row r="68" spans="1:17" ht="14.25">
      <c r="A68" s="162"/>
      <c r="B68" s="165" t="s">
        <v>3292</v>
      </c>
      <c r="C68" s="310">
        <v>58</v>
      </c>
      <c r="D68" s="714" t="s">
        <v>575</v>
      </c>
      <c r="E68" s="714" t="s">
        <v>576</v>
      </c>
      <c r="F68" s="806"/>
      <c r="G68" s="806"/>
      <c r="H68" s="804"/>
      <c r="I68" s="804"/>
      <c r="J68" s="804"/>
      <c r="K68" s="804"/>
      <c r="L68" s="804"/>
      <c r="M68" s="644"/>
      <c r="N68" s="644"/>
      <c r="O68" s="644"/>
      <c r="P68" s="644"/>
      <c r="Q68" s="644"/>
    </row>
    <row r="69" spans="1:17" ht="14.25">
      <c r="A69" s="162"/>
      <c r="B69" s="165" t="s">
        <v>3293</v>
      </c>
      <c r="C69" s="310">
        <v>59</v>
      </c>
      <c r="D69" s="714" t="s">
        <v>577</v>
      </c>
      <c r="E69" s="714" t="s">
        <v>578</v>
      </c>
      <c r="F69" s="806"/>
      <c r="G69" s="806"/>
      <c r="H69" s="804"/>
      <c r="I69" s="804"/>
      <c r="J69" s="804"/>
      <c r="K69" s="804"/>
      <c r="L69" s="804"/>
      <c r="M69" s="722"/>
      <c r="N69" s="722"/>
      <c r="O69" s="722"/>
      <c r="P69" s="722"/>
      <c r="Q69" s="722"/>
    </row>
    <row r="70" spans="1:17" ht="14.25">
      <c r="A70" s="162"/>
      <c r="B70" s="165" t="s">
        <v>3294</v>
      </c>
      <c r="C70" s="310">
        <v>60</v>
      </c>
      <c r="D70" s="714" t="s">
        <v>579</v>
      </c>
      <c r="E70" s="714" t="s">
        <v>580</v>
      </c>
      <c r="F70" s="806"/>
      <c r="G70" s="806"/>
      <c r="H70" s="804"/>
      <c r="I70" s="804"/>
      <c r="J70" s="804"/>
      <c r="K70" s="804"/>
      <c r="L70" s="804"/>
      <c r="M70" s="644"/>
      <c r="N70" s="644"/>
      <c r="O70" s="644"/>
      <c r="P70" s="644"/>
      <c r="Q70" s="644"/>
    </row>
    <row r="71" spans="1:17" ht="14.25">
      <c r="A71" s="162"/>
      <c r="B71" s="165" t="s">
        <v>3295</v>
      </c>
      <c r="C71" s="310">
        <v>61</v>
      </c>
      <c r="D71" s="714" t="s">
        <v>581</v>
      </c>
      <c r="E71" s="714" t="s">
        <v>582</v>
      </c>
      <c r="F71" s="806"/>
      <c r="G71" s="806"/>
      <c r="H71" s="804"/>
      <c r="I71" s="804"/>
      <c r="J71" s="804"/>
      <c r="K71" s="804"/>
      <c r="L71" s="804"/>
      <c r="M71" s="644"/>
      <c r="N71" s="644"/>
      <c r="O71" s="644"/>
      <c r="P71" s="644"/>
      <c r="Q71" s="644"/>
    </row>
    <row r="72" spans="1:17" ht="14.25">
      <c r="A72" s="162"/>
      <c r="B72" s="165" t="s">
        <v>3296</v>
      </c>
      <c r="C72" s="310">
        <v>62</v>
      </c>
      <c r="D72" s="714" t="s">
        <v>583</v>
      </c>
      <c r="E72" s="714" t="s">
        <v>584</v>
      </c>
      <c r="F72" s="806"/>
      <c r="G72" s="806"/>
      <c r="H72" s="804"/>
      <c r="I72" s="804"/>
      <c r="J72" s="804"/>
      <c r="K72" s="804"/>
      <c r="L72" s="804"/>
      <c r="M72" s="644"/>
      <c r="N72" s="644"/>
      <c r="O72" s="644"/>
      <c r="P72" s="644"/>
      <c r="Q72" s="644"/>
    </row>
    <row r="73" spans="1:17" ht="14.25">
      <c r="A73" s="162"/>
      <c r="B73" s="165" t="s">
        <v>3297</v>
      </c>
      <c r="C73" s="310">
        <v>63</v>
      </c>
      <c r="D73" s="714" t="s">
        <v>585</v>
      </c>
      <c r="E73" s="714" t="s">
        <v>586</v>
      </c>
      <c r="F73" s="806"/>
      <c r="G73" s="806"/>
      <c r="H73" s="804"/>
      <c r="I73" s="804"/>
      <c r="J73" s="804"/>
      <c r="K73" s="804"/>
      <c r="L73" s="804"/>
      <c r="M73" s="644"/>
      <c r="N73" s="644"/>
      <c r="O73" s="644"/>
      <c r="P73" s="644"/>
      <c r="Q73" s="644"/>
    </row>
    <row r="74" spans="1:17" ht="28.5">
      <c r="A74" s="162"/>
      <c r="B74" s="164" t="s">
        <v>3298</v>
      </c>
      <c r="C74" s="310">
        <v>64</v>
      </c>
      <c r="D74" s="718" t="s">
        <v>326</v>
      </c>
      <c r="E74" s="718" t="s">
        <v>3</v>
      </c>
      <c r="F74" s="806"/>
      <c r="G74" s="806"/>
      <c r="H74" s="804"/>
      <c r="I74" s="779" t="s">
        <v>587</v>
      </c>
      <c r="J74" s="779" t="s">
        <v>588</v>
      </c>
      <c r="K74" s="779" t="s">
        <v>589</v>
      </c>
      <c r="L74" s="613" t="s">
        <v>590</v>
      </c>
      <c r="M74" s="644"/>
      <c r="N74" s="644"/>
      <c r="O74" s="644"/>
      <c r="P74" s="644"/>
      <c r="Q74" s="644"/>
    </row>
    <row r="75" spans="1:17" ht="28.5">
      <c r="A75" s="162"/>
      <c r="B75" s="164" t="s">
        <v>3299</v>
      </c>
      <c r="C75" s="310">
        <v>65</v>
      </c>
      <c r="D75" s="718" t="s">
        <v>327</v>
      </c>
      <c r="E75" s="718" t="s">
        <v>4</v>
      </c>
      <c r="F75" s="806"/>
      <c r="G75" s="806"/>
      <c r="H75" s="806"/>
      <c r="I75" s="624" t="s">
        <v>350</v>
      </c>
      <c r="J75" s="624" t="s">
        <v>352</v>
      </c>
      <c r="K75" s="624" t="s">
        <v>354</v>
      </c>
      <c r="L75" s="624" t="s">
        <v>375</v>
      </c>
      <c r="M75" s="644"/>
      <c r="N75" s="644"/>
      <c r="O75" s="644"/>
      <c r="P75" s="644"/>
      <c r="Q75" s="644"/>
    </row>
    <row r="76" spans="1:17" ht="28.5">
      <c r="A76" s="162"/>
      <c r="B76" s="163" t="s">
        <v>3300</v>
      </c>
      <c r="C76" s="310">
        <v>66</v>
      </c>
      <c r="D76" s="806"/>
      <c r="E76" s="806"/>
      <c r="F76" s="806"/>
      <c r="G76" s="806"/>
      <c r="H76" s="806"/>
      <c r="I76" s="624" t="s">
        <v>2271</v>
      </c>
      <c r="J76" s="806"/>
      <c r="K76" s="806"/>
      <c r="L76" s="624" t="s">
        <v>2272</v>
      </c>
      <c r="M76" s="644"/>
      <c r="N76" s="644"/>
      <c r="O76" s="644"/>
      <c r="P76" s="644"/>
      <c r="Q76" s="644"/>
    </row>
    <row r="77" spans="1:17" ht="14.25">
      <c r="A77" s="162"/>
      <c r="B77" s="164" t="s">
        <v>3301</v>
      </c>
      <c r="C77" s="310">
        <v>67</v>
      </c>
      <c r="D77" s="806"/>
      <c r="E77" s="806"/>
      <c r="F77" s="806"/>
      <c r="G77" s="806"/>
      <c r="H77" s="806"/>
      <c r="I77" s="714" t="s">
        <v>596</v>
      </c>
      <c r="J77" s="806"/>
      <c r="K77" s="806"/>
      <c r="L77" s="714" t="s">
        <v>597</v>
      </c>
      <c r="M77" s="644"/>
      <c r="N77" s="644"/>
      <c r="O77" s="644"/>
      <c r="P77" s="644"/>
      <c r="Q77" s="644"/>
    </row>
    <row r="78" spans="4:17" ht="14.25">
      <c r="D78" s="653"/>
      <c r="E78" s="653"/>
      <c r="F78" s="653"/>
      <c r="G78" s="653"/>
      <c r="H78" s="653"/>
      <c r="I78" s="653"/>
      <c r="J78" s="653"/>
      <c r="K78" s="644"/>
      <c r="L78" s="644"/>
      <c r="M78" s="644"/>
      <c r="N78" s="644"/>
      <c r="O78" s="644"/>
      <c r="P78" s="644"/>
      <c r="Q78" s="644"/>
    </row>
    <row r="79" spans="4:17" ht="14.25">
      <c r="D79" s="653"/>
      <c r="E79" s="653"/>
      <c r="F79" s="653"/>
      <c r="G79" s="653"/>
      <c r="H79" s="653"/>
      <c r="I79" s="653"/>
      <c r="J79" s="653"/>
      <c r="K79" s="644"/>
      <c r="L79" s="644"/>
      <c r="M79" s="644"/>
      <c r="N79" s="644"/>
      <c r="O79" s="644"/>
      <c r="P79" s="644"/>
      <c r="Q79" s="644"/>
    </row>
    <row r="80" spans="4:17" ht="14.25">
      <c r="D80" s="653"/>
      <c r="E80" s="653"/>
      <c r="F80" s="653"/>
      <c r="G80" s="653"/>
      <c r="H80" s="653"/>
      <c r="I80" s="653"/>
      <c r="J80" s="653"/>
      <c r="K80" s="644"/>
      <c r="L80" s="644"/>
      <c r="M80" s="644"/>
      <c r="N80" s="644"/>
      <c r="O80" s="644"/>
      <c r="P80" s="644"/>
      <c r="Q80" s="644"/>
    </row>
    <row r="81" spans="1:17" ht="57">
      <c r="A81" s="160" t="s">
        <v>3309</v>
      </c>
      <c r="B81" s="161"/>
      <c r="C81" s="309"/>
      <c r="D81" s="812" t="s">
        <v>3314</v>
      </c>
      <c r="E81" s="812" t="s">
        <v>3303</v>
      </c>
      <c r="F81" s="812" t="s">
        <v>4460</v>
      </c>
      <c r="G81" s="812" t="s">
        <v>4461</v>
      </c>
      <c r="H81" s="812" t="s">
        <v>3315</v>
      </c>
      <c r="I81" s="812" t="s">
        <v>3316</v>
      </c>
      <c r="J81" s="812" t="s">
        <v>3307</v>
      </c>
      <c r="K81" s="812" t="s">
        <v>3308</v>
      </c>
      <c r="L81" s="644"/>
      <c r="M81" s="644"/>
      <c r="N81" s="644"/>
      <c r="O81" s="644"/>
      <c r="P81" s="644"/>
      <c r="Q81" s="644"/>
    </row>
    <row r="82" spans="1:17" ht="25.5" customHeight="1">
      <c r="A82" s="162"/>
      <c r="B82" s="161" t="s">
        <v>3263</v>
      </c>
      <c r="C82" s="309">
        <v>68</v>
      </c>
      <c r="D82" s="779" t="s">
        <v>1609</v>
      </c>
      <c r="E82" s="779" t="s">
        <v>1617</v>
      </c>
      <c r="F82" s="779" t="s">
        <v>1618</v>
      </c>
      <c r="G82" s="624" t="s">
        <v>383</v>
      </c>
      <c r="H82" s="813" t="s">
        <v>598</v>
      </c>
      <c r="I82" s="813" t="s">
        <v>1628</v>
      </c>
      <c r="J82" s="813" t="s">
        <v>599</v>
      </c>
      <c r="K82" s="624" t="s">
        <v>56</v>
      </c>
      <c r="L82" s="644"/>
      <c r="M82" s="644"/>
      <c r="N82" s="644"/>
      <c r="O82" s="644"/>
      <c r="P82" s="644"/>
      <c r="Q82" s="644"/>
    </row>
    <row r="83" spans="1:17" ht="28.5" customHeight="1">
      <c r="A83" s="162"/>
      <c r="B83" s="161" t="s">
        <v>3264</v>
      </c>
      <c r="C83" s="309">
        <v>69</v>
      </c>
      <c r="D83" s="779" t="s">
        <v>1610</v>
      </c>
      <c r="E83" s="779" t="s">
        <v>600</v>
      </c>
      <c r="F83" s="779" t="s">
        <v>1619</v>
      </c>
      <c r="G83" s="624" t="s">
        <v>384</v>
      </c>
      <c r="H83" s="813" t="s">
        <v>601</v>
      </c>
      <c r="I83" s="813" t="s">
        <v>1629</v>
      </c>
      <c r="J83" s="813" t="s">
        <v>602</v>
      </c>
      <c r="K83" s="624" t="s">
        <v>57</v>
      </c>
      <c r="L83" s="644"/>
      <c r="M83" s="644"/>
      <c r="N83" s="644"/>
      <c r="O83" s="644"/>
      <c r="P83" s="644"/>
      <c r="Q83" s="644"/>
    </row>
    <row r="84" spans="1:17" ht="32.25" customHeight="1">
      <c r="A84" s="162"/>
      <c r="B84" s="161" t="s">
        <v>3265</v>
      </c>
      <c r="C84" s="309">
        <v>70</v>
      </c>
      <c r="D84" s="779" t="s">
        <v>603</v>
      </c>
      <c r="E84" s="779" t="s">
        <v>604</v>
      </c>
      <c r="F84" s="779" t="s">
        <v>605</v>
      </c>
      <c r="G84" s="624" t="s">
        <v>385</v>
      </c>
      <c r="H84" s="813" t="s">
        <v>606</v>
      </c>
      <c r="I84" s="813" t="s">
        <v>607</v>
      </c>
      <c r="J84" s="813" t="s">
        <v>608</v>
      </c>
      <c r="K84" s="624" t="s">
        <v>58</v>
      </c>
      <c r="L84" s="644"/>
      <c r="M84" s="644"/>
      <c r="N84" s="644"/>
      <c r="O84" s="644"/>
      <c r="P84" s="644"/>
      <c r="Q84" s="722"/>
    </row>
    <row r="85" spans="1:17" ht="29.25" customHeight="1">
      <c r="A85" s="162"/>
      <c r="B85" s="161" t="s">
        <v>3266</v>
      </c>
      <c r="C85" s="309">
        <v>71</v>
      </c>
      <c r="D85" s="779" t="s">
        <v>1611</v>
      </c>
      <c r="E85" s="779" t="s">
        <v>609</v>
      </c>
      <c r="F85" s="779" t="s">
        <v>1620</v>
      </c>
      <c r="G85" s="624" t="s">
        <v>386</v>
      </c>
      <c r="H85" s="813" t="s">
        <v>610</v>
      </c>
      <c r="I85" s="813" t="s">
        <v>1630</v>
      </c>
      <c r="J85" s="813" t="s">
        <v>611</v>
      </c>
      <c r="K85" s="624" t="s">
        <v>59</v>
      </c>
      <c r="L85" s="644"/>
      <c r="M85" s="644"/>
      <c r="N85" s="644"/>
      <c r="O85" s="644"/>
      <c r="P85" s="644"/>
      <c r="Q85" s="722"/>
    </row>
    <row r="86" spans="1:17" ht="30.75" customHeight="1">
      <c r="A86" s="162"/>
      <c r="B86" s="161" t="s">
        <v>3267</v>
      </c>
      <c r="C86" s="309">
        <v>72</v>
      </c>
      <c r="D86" s="779" t="s">
        <v>612</v>
      </c>
      <c r="E86" s="779" t="s">
        <v>613</v>
      </c>
      <c r="F86" s="779" t="s">
        <v>614</v>
      </c>
      <c r="G86" s="624" t="s">
        <v>387</v>
      </c>
      <c r="H86" s="813" t="s">
        <v>615</v>
      </c>
      <c r="I86" s="813" t="s">
        <v>616</v>
      </c>
      <c r="J86" s="813" t="s">
        <v>617</v>
      </c>
      <c r="K86" s="624" t="s">
        <v>60</v>
      </c>
      <c r="L86" s="644"/>
      <c r="M86" s="644"/>
      <c r="N86" s="644"/>
      <c r="O86" s="644"/>
      <c r="P86" s="644"/>
      <c r="Q86" s="722"/>
    </row>
    <row r="87" spans="1:17" ht="31.5" customHeight="1">
      <c r="A87" s="162"/>
      <c r="B87" s="161" t="s">
        <v>3268</v>
      </c>
      <c r="C87" s="309">
        <v>73</v>
      </c>
      <c r="D87" s="779" t="s">
        <v>1612</v>
      </c>
      <c r="E87" s="779" t="s">
        <v>618</v>
      </c>
      <c r="F87" s="779" t="s">
        <v>1621</v>
      </c>
      <c r="G87" s="624" t="s">
        <v>388</v>
      </c>
      <c r="H87" s="813" t="s">
        <v>619</v>
      </c>
      <c r="I87" s="813" t="s">
        <v>1631</v>
      </c>
      <c r="J87" s="813" t="s">
        <v>620</v>
      </c>
      <c r="K87" s="624" t="s">
        <v>61</v>
      </c>
      <c r="L87" s="644"/>
      <c r="M87" s="644"/>
      <c r="N87" s="644"/>
      <c r="O87" s="644"/>
      <c r="P87" s="644"/>
      <c r="Q87" s="722"/>
    </row>
    <row r="88" spans="1:17" ht="33.75" customHeight="1">
      <c r="A88" s="162"/>
      <c r="B88" s="161" t="s">
        <v>3269</v>
      </c>
      <c r="C88" s="309">
        <v>74</v>
      </c>
      <c r="D88" s="779" t="s">
        <v>1613</v>
      </c>
      <c r="E88" s="779" t="s">
        <v>621</v>
      </c>
      <c r="F88" s="779" t="s">
        <v>1622</v>
      </c>
      <c r="G88" s="624" t="s">
        <v>389</v>
      </c>
      <c r="H88" s="813" t="s">
        <v>622</v>
      </c>
      <c r="I88" s="813" t="s">
        <v>1632</v>
      </c>
      <c r="J88" s="813" t="s">
        <v>623</v>
      </c>
      <c r="K88" s="624" t="s">
        <v>62</v>
      </c>
      <c r="L88" s="644"/>
      <c r="M88" s="644"/>
      <c r="N88" s="644"/>
      <c r="O88" s="644"/>
      <c r="P88" s="644"/>
      <c r="Q88" s="722"/>
    </row>
    <row r="89" spans="1:17" ht="30.75" customHeight="1">
      <c r="A89" s="162"/>
      <c r="B89" s="161" t="s">
        <v>3270</v>
      </c>
      <c r="C89" s="309">
        <v>75</v>
      </c>
      <c r="D89" s="779" t="s">
        <v>624</v>
      </c>
      <c r="E89" s="779" t="s">
        <v>625</v>
      </c>
      <c r="F89" s="779" t="s">
        <v>626</v>
      </c>
      <c r="G89" s="624" t="s">
        <v>390</v>
      </c>
      <c r="H89" s="813" t="s">
        <v>627</v>
      </c>
      <c r="I89" s="813" t="s">
        <v>628</v>
      </c>
      <c r="J89" s="813" t="s">
        <v>629</v>
      </c>
      <c r="K89" s="624" t="s">
        <v>63</v>
      </c>
      <c r="L89" s="644"/>
      <c r="M89" s="644"/>
      <c r="N89" s="644"/>
      <c r="O89" s="644"/>
      <c r="P89" s="644"/>
      <c r="Q89" s="722"/>
    </row>
    <row r="90" spans="1:17" ht="32.25" customHeight="1">
      <c r="A90" s="162"/>
      <c r="B90" s="161" t="s">
        <v>3271</v>
      </c>
      <c r="C90" s="309">
        <v>76</v>
      </c>
      <c r="D90" s="779" t="s">
        <v>630</v>
      </c>
      <c r="E90" s="779" t="s">
        <v>631</v>
      </c>
      <c r="F90" s="779" t="s">
        <v>1623</v>
      </c>
      <c r="G90" s="624" t="s">
        <v>391</v>
      </c>
      <c r="H90" s="813" t="s">
        <v>632</v>
      </c>
      <c r="I90" s="813" t="s">
        <v>1633</v>
      </c>
      <c r="J90" s="813" t="s">
        <v>633</v>
      </c>
      <c r="K90" s="624" t="s">
        <v>64</v>
      </c>
      <c r="L90" s="644"/>
      <c r="M90" s="644"/>
      <c r="N90" s="644"/>
      <c r="O90" s="644"/>
      <c r="P90" s="644"/>
      <c r="Q90" s="722"/>
    </row>
    <row r="91" spans="1:17" ht="30" customHeight="1">
      <c r="A91" s="162"/>
      <c r="B91" s="161" t="s">
        <v>3272</v>
      </c>
      <c r="C91" s="309">
        <v>77</v>
      </c>
      <c r="D91" s="779" t="s">
        <v>1614</v>
      </c>
      <c r="E91" s="779" t="s">
        <v>634</v>
      </c>
      <c r="F91" s="779" t="s">
        <v>1624</v>
      </c>
      <c r="G91" s="624" t="s">
        <v>392</v>
      </c>
      <c r="H91" s="813" t="s">
        <v>635</v>
      </c>
      <c r="I91" s="813" t="s">
        <v>1634</v>
      </c>
      <c r="J91" s="813" t="s">
        <v>636</v>
      </c>
      <c r="K91" s="624" t="s">
        <v>65</v>
      </c>
      <c r="L91" s="644"/>
      <c r="M91" s="644"/>
      <c r="N91" s="644"/>
      <c r="O91" s="644"/>
      <c r="P91" s="644"/>
      <c r="Q91" s="722"/>
    </row>
    <row r="92" spans="1:17" ht="34.5" customHeight="1">
      <c r="A92" s="162"/>
      <c r="B92" s="161" t="s">
        <v>3273</v>
      </c>
      <c r="C92" s="309">
        <v>78</v>
      </c>
      <c r="D92" s="779" t="s">
        <v>637</v>
      </c>
      <c r="E92" s="779" t="s">
        <v>638</v>
      </c>
      <c r="F92" s="779" t="s">
        <v>639</v>
      </c>
      <c r="G92" s="624" t="s">
        <v>393</v>
      </c>
      <c r="H92" s="813" t="s">
        <v>640</v>
      </c>
      <c r="I92" s="813" t="s">
        <v>641</v>
      </c>
      <c r="J92" s="813" t="s">
        <v>642</v>
      </c>
      <c r="K92" s="624" t="s">
        <v>66</v>
      </c>
      <c r="L92" s="644"/>
      <c r="M92" s="644"/>
      <c r="N92" s="644"/>
      <c r="O92" s="644"/>
      <c r="P92" s="644"/>
      <c r="Q92" s="722"/>
    </row>
    <row r="93" spans="1:17" ht="36.75" customHeight="1">
      <c r="A93" s="162"/>
      <c r="B93" s="161" t="s">
        <v>3274</v>
      </c>
      <c r="C93" s="309">
        <v>79</v>
      </c>
      <c r="D93" s="779" t="s">
        <v>1615</v>
      </c>
      <c r="E93" s="779" t="s">
        <v>643</v>
      </c>
      <c r="F93" s="779" t="s">
        <v>1625</v>
      </c>
      <c r="G93" s="624" t="s">
        <v>394</v>
      </c>
      <c r="H93" s="813" t="s">
        <v>644</v>
      </c>
      <c r="I93" s="813" t="s">
        <v>1635</v>
      </c>
      <c r="J93" s="813" t="s">
        <v>645</v>
      </c>
      <c r="K93" s="624" t="s">
        <v>67</v>
      </c>
      <c r="L93" s="644"/>
      <c r="M93" s="644"/>
      <c r="N93" s="644"/>
      <c r="O93" s="644"/>
      <c r="P93" s="644"/>
      <c r="Q93" s="722"/>
    </row>
    <row r="94" spans="1:17" ht="37.5" customHeight="1">
      <c r="A94" s="162"/>
      <c r="B94" s="161" t="s">
        <v>3275</v>
      </c>
      <c r="C94" s="309">
        <v>80</v>
      </c>
      <c r="D94" s="779" t="s">
        <v>1616</v>
      </c>
      <c r="E94" s="779" t="s">
        <v>646</v>
      </c>
      <c r="F94" s="779" t="s">
        <v>1626</v>
      </c>
      <c r="G94" s="624" t="s">
        <v>395</v>
      </c>
      <c r="H94" s="813" t="s">
        <v>647</v>
      </c>
      <c r="I94" s="813" t="s">
        <v>1636</v>
      </c>
      <c r="J94" s="813" t="s">
        <v>648</v>
      </c>
      <c r="K94" s="624" t="s">
        <v>68</v>
      </c>
      <c r="L94" s="644"/>
      <c r="M94" s="644"/>
      <c r="N94" s="644"/>
      <c r="O94" s="644"/>
      <c r="P94" s="644"/>
      <c r="Q94" s="722"/>
    </row>
    <row r="95" spans="1:17" ht="35.25" customHeight="1">
      <c r="A95" s="162"/>
      <c r="B95" s="161" t="s">
        <v>3276</v>
      </c>
      <c r="C95" s="309">
        <v>81</v>
      </c>
      <c r="D95" s="779" t="s">
        <v>649</v>
      </c>
      <c r="E95" s="779" t="s">
        <v>650</v>
      </c>
      <c r="F95" s="779" t="s">
        <v>1627</v>
      </c>
      <c r="G95" s="624" t="s">
        <v>396</v>
      </c>
      <c r="H95" s="813" t="s">
        <v>651</v>
      </c>
      <c r="I95" s="813" t="s">
        <v>1637</v>
      </c>
      <c r="J95" s="813" t="s">
        <v>652</v>
      </c>
      <c r="K95" s="624" t="s">
        <v>69</v>
      </c>
      <c r="L95" s="644"/>
      <c r="M95" s="644"/>
      <c r="N95" s="644"/>
      <c r="O95" s="644"/>
      <c r="P95" s="644"/>
      <c r="Q95" s="722"/>
    </row>
    <row r="96" spans="1:17" ht="41.25" customHeight="1">
      <c r="A96" s="162"/>
      <c r="B96" s="161" t="s">
        <v>3277</v>
      </c>
      <c r="C96" s="309">
        <v>82</v>
      </c>
      <c r="D96" s="779" t="s">
        <v>653</v>
      </c>
      <c r="E96" s="779" t="s">
        <v>654</v>
      </c>
      <c r="F96" s="779" t="s">
        <v>655</v>
      </c>
      <c r="G96" s="624" t="s">
        <v>397</v>
      </c>
      <c r="H96" s="813" t="s">
        <v>656</v>
      </c>
      <c r="I96" s="813" t="s">
        <v>657</v>
      </c>
      <c r="J96" s="813" t="s">
        <v>658</v>
      </c>
      <c r="K96" s="624" t="s">
        <v>70</v>
      </c>
      <c r="L96" s="644"/>
      <c r="M96" s="644"/>
      <c r="N96" s="644"/>
      <c r="O96" s="644"/>
      <c r="P96" s="644"/>
      <c r="Q96" s="722"/>
    </row>
    <row r="97" spans="1:17" ht="34.5" customHeight="1">
      <c r="A97" s="162"/>
      <c r="B97" s="161" t="s">
        <v>3278</v>
      </c>
      <c r="C97" s="309">
        <v>83</v>
      </c>
      <c r="D97" s="779" t="s">
        <v>659</v>
      </c>
      <c r="E97" s="779" t="s">
        <v>660</v>
      </c>
      <c r="F97" s="779" t="s">
        <v>661</v>
      </c>
      <c r="G97" s="624" t="s">
        <v>398</v>
      </c>
      <c r="H97" s="813" t="s">
        <v>662</v>
      </c>
      <c r="I97" s="813" t="s">
        <v>663</v>
      </c>
      <c r="J97" s="813" t="s">
        <v>664</v>
      </c>
      <c r="K97" s="624" t="s">
        <v>71</v>
      </c>
      <c r="L97" s="644"/>
      <c r="M97" s="644"/>
      <c r="N97" s="644"/>
      <c r="O97" s="644"/>
      <c r="P97" s="644"/>
      <c r="Q97" s="722"/>
    </row>
    <row r="98" spans="1:17" ht="38.25" customHeight="1">
      <c r="A98" s="162"/>
      <c r="B98" s="161" t="s">
        <v>3279</v>
      </c>
      <c r="C98" s="309">
        <v>84</v>
      </c>
      <c r="D98" s="779" t="s">
        <v>665</v>
      </c>
      <c r="E98" s="779" t="s">
        <v>666</v>
      </c>
      <c r="F98" s="779" t="s">
        <v>667</v>
      </c>
      <c r="G98" s="624" t="s">
        <v>399</v>
      </c>
      <c r="H98" s="813" t="s">
        <v>668</v>
      </c>
      <c r="I98" s="813" t="s">
        <v>669</v>
      </c>
      <c r="J98" s="813" t="s">
        <v>670</v>
      </c>
      <c r="K98" s="624" t="s">
        <v>72</v>
      </c>
      <c r="L98" s="644"/>
      <c r="M98" s="644"/>
      <c r="N98" s="644"/>
      <c r="O98" s="644"/>
      <c r="P98" s="644"/>
      <c r="Q98" s="722"/>
    </row>
    <row r="99" spans="1:17" ht="36.75" customHeight="1">
      <c r="A99" s="162"/>
      <c r="B99" s="161" t="s">
        <v>3280</v>
      </c>
      <c r="C99" s="309">
        <v>85</v>
      </c>
      <c r="D99" s="779" t="s">
        <v>671</v>
      </c>
      <c r="E99" s="779" t="s">
        <v>672</v>
      </c>
      <c r="F99" s="779" t="s">
        <v>673</v>
      </c>
      <c r="G99" s="624" t="s">
        <v>400</v>
      </c>
      <c r="H99" s="813" t="s">
        <v>674</v>
      </c>
      <c r="I99" s="813" t="s">
        <v>675</v>
      </c>
      <c r="J99" s="813" t="s">
        <v>676</v>
      </c>
      <c r="K99" s="624" t="s">
        <v>73</v>
      </c>
      <c r="L99" s="644"/>
      <c r="M99" s="644"/>
      <c r="N99" s="644"/>
      <c r="O99" s="644"/>
      <c r="P99" s="644"/>
      <c r="Q99" s="644"/>
    </row>
    <row r="100" spans="1:17" ht="39" customHeight="1">
      <c r="A100" s="162"/>
      <c r="B100" s="161" t="s">
        <v>3281</v>
      </c>
      <c r="C100" s="309">
        <v>86</v>
      </c>
      <c r="D100" s="779" t="s">
        <v>677</v>
      </c>
      <c r="E100" s="779" t="s">
        <v>678</v>
      </c>
      <c r="F100" s="779" t="s">
        <v>679</v>
      </c>
      <c r="G100" s="624" t="s">
        <v>401</v>
      </c>
      <c r="H100" s="813" t="s">
        <v>680</v>
      </c>
      <c r="I100" s="813" t="s">
        <v>681</v>
      </c>
      <c r="J100" s="813" t="s">
        <v>682</v>
      </c>
      <c r="K100" s="624" t="s">
        <v>74</v>
      </c>
      <c r="L100" s="644"/>
      <c r="M100" s="644"/>
      <c r="N100" s="644"/>
      <c r="O100" s="644"/>
      <c r="P100" s="644"/>
      <c r="Q100" s="644"/>
    </row>
    <row r="101" spans="1:17" ht="38.25" customHeight="1">
      <c r="A101" s="162"/>
      <c r="B101" s="161" t="s">
        <v>3282</v>
      </c>
      <c r="C101" s="309">
        <v>87</v>
      </c>
      <c r="D101" s="779" t="s">
        <v>683</v>
      </c>
      <c r="E101" s="779" t="s">
        <v>684</v>
      </c>
      <c r="F101" s="779" t="s">
        <v>685</v>
      </c>
      <c r="G101" s="624" t="s">
        <v>402</v>
      </c>
      <c r="H101" s="813" t="s">
        <v>686</v>
      </c>
      <c r="I101" s="813" t="s">
        <v>687</v>
      </c>
      <c r="J101" s="813" t="s">
        <v>688</v>
      </c>
      <c r="K101" s="624" t="s">
        <v>75</v>
      </c>
      <c r="L101" s="644"/>
      <c r="M101" s="644"/>
      <c r="N101" s="644"/>
      <c r="O101" s="644"/>
      <c r="P101" s="644"/>
      <c r="Q101" s="644"/>
    </row>
    <row r="102" spans="1:17" ht="28.5">
      <c r="A102" s="162"/>
      <c r="B102" s="408" t="s">
        <v>3310</v>
      </c>
      <c r="C102" s="309">
        <v>88</v>
      </c>
      <c r="D102" s="614" t="s">
        <v>376</v>
      </c>
      <c r="E102" s="614" t="s">
        <v>379</v>
      </c>
      <c r="F102" s="614" t="s">
        <v>382</v>
      </c>
      <c r="G102" s="624" t="s">
        <v>403</v>
      </c>
      <c r="H102" s="624" t="s">
        <v>404</v>
      </c>
      <c r="I102" s="624" t="s">
        <v>406</v>
      </c>
      <c r="J102" s="624" t="s">
        <v>54</v>
      </c>
      <c r="K102" s="624" t="s">
        <v>76</v>
      </c>
      <c r="L102" s="644"/>
      <c r="M102" s="644"/>
      <c r="N102" s="644"/>
      <c r="O102" s="644"/>
      <c r="P102" s="644"/>
      <c r="Q102" s="722"/>
    </row>
    <row r="103" spans="1:17" ht="14.25">
      <c r="A103" s="162"/>
      <c r="B103" s="165" t="s">
        <v>3284</v>
      </c>
      <c r="C103" s="309">
        <v>89</v>
      </c>
      <c r="D103" s="779" t="s">
        <v>689</v>
      </c>
      <c r="E103" s="779" t="s">
        <v>690</v>
      </c>
      <c r="F103" s="806"/>
      <c r="G103" s="806"/>
      <c r="H103" s="804"/>
      <c r="I103" s="804"/>
      <c r="J103" s="804"/>
      <c r="K103" s="804"/>
      <c r="L103" s="644"/>
      <c r="M103" s="644"/>
      <c r="N103" s="644"/>
      <c r="O103" s="644"/>
      <c r="P103" s="644"/>
      <c r="Q103" s="722"/>
    </row>
    <row r="104" spans="1:17" ht="14.25">
      <c r="A104" s="162"/>
      <c r="B104" s="165" t="s">
        <v>3285</v>
      </c>
      <c r="C104" s="309">
        <v>90</v>
      </c>
      <c r="D104" s="779" t="s">
        <v>691</v>
      </c>
      <c r="E104" s="779" t="s">
        <v>692</v>
      </c>
      <c r="F104" s="806"/>
      <c r="G104" s="806"/>
      <c r="H104" s="804"/>
      <c r="I104" s="804"/>
      <c r="J104" s="804"/>
      <c r="K104" s="804"/>
      <c r="L104" s="644"/>
      <c r="M104" s="644"/>
      <c r="N104" s="644"/>
      <c r="O104" s="644"/>
      <c r="P104" s="644"/>
      <c r="Q104" s="722"/>
    </row>
    <row r="105" spans="1:17" ht="14.25">
      <c r="A105" s="162"/>
      <c r="B105" s="165" t="s">
        <v>3286</v>
      </c>
      <c r="C105" s="309">
        <v>91</v>
      </c>
      <c r="D105" s="779" t="s">
        <v>693</v>
      </c>
      <c r="E105" s="779" t="s">
        <v>694</v>
      </c>
      <c r="F105" s="806"/>
      <c r="G105" s="806"/>
      <c r="H105" s="804"/>
      <c r="I105" s="804"/>
      <c r="J105" s="804"/>
      <c r="K105" s="804"/>
      <c r="L105" s="644"/>
      <c r="M105" s="644"/>
      <c r="N105" s="644"/>
      <c r="O105" s="644"/>
      <c r="P105" s="644"/>
      <c r="Q105" s="722"/>
    </row>
    <row r="106" spans="1:17" ht="14.25">
      <c r="A106" s="162"/>
      <c r="B106" s="165" t="s">
        <v>3287</v>
      </c>
      <c r="C106" s="309">
        <v>92</v>
      </c>
      <c r="D106" s="779" t="s">
        <v>695</v>
      </c>
      <c r="E106" s="779" t="s">
        <v>696</v>
      </c>
      <c r="F106" s="806"/>
      <c r="G106" s="806"/>
      <c r="H106" s="804"/>
      <c r="I106" s="804"/>
      <c r="J106" s="804"/>
      <c r="K106" s="804"/>
      <c r="L106" s="644"/>
      <c r="M106" s="722"/>
      <c r="N106" s="722"/>
      <c r="O106" s="722"/>
      <c r="P106" s="722"/>
      <c r="Q106" s="722"/>
    </row>
    <row r="107" spans="1:17" ht="14.25">
      <c r="A107" s="162"/>
      <c r="B107" s="165" t="s">
        <v>3288</v>
      </c>
      <c r="C107" s="309">
        <v>93</v>
      </c>
      <c r="D107" s="779" t="s">
        <v>697</v>
      </c>
      <c r="E107" s="779" t="s">
        <v>698</v>
      </c>
      <c r="F107" s="806"/>
      <c r="G107" s="806"/>
      <c r="H107" s="804"/>
      <c r="I107" s="804"/>
      <c r="J107" s="804"/>
      <c r="K107" s="804"/>
      <c r="L107" s="644"/>
      <c r="M107" s="644"/>
      <c r="N107" s="644"/>
      <c r="O107" s="644"/>
      <c r="P107" s="644"/>
      <c r="Q107" s="722"/>
    </row>
    <row r="108" spans="1:17" ht="14.25">
      <c r="A108" s="162"/>
      <c r="B108" s="165" t="s">
        <v>3289</v>
      </c>
      <c r="C108" s="309">
        <v>94</v>
      </c>
      <c r="D108" s="779" t="s">
        <v>699</v>
      </c>
      <c r="E108" s="779" t="s">
        <v>700</v>
      </c>
      <c r="F108" s="806"/>
      <c r="G108" s="806"/>
      <c r="H108" s="804"/>
      <c r="I108" s="804"/>
      <c r="J108" s="804"/>
      <c r="K108" s="804"/>
      <c r="L108" s="722"/>
      <c r="M108" s="644"/>
      <c r="N108" s="644"/>
      <c r="O108" s="644"/>
      <c r="P108" s="644"/>
      <c r="Q108" s="722"/>
    </row>
    <row r="109" spans="1:17" ht="14.25">
      <c r="A109" s="162"/>
      <c r="B109" s="165" t="s">
        <v>3290</v>
      </c>
      <c r="C109" s="309">
        <v>95</v>
      </c>
      <c r="D109" s="779" t="s">
        <v>701</v>
      </c>
      <c r="E109" s="779" t="s">
        <v>702</v>
      </c>
      <c r="F109" s="806"/>
      <c r="G109" s="806"/>
      <c r="H109" s="804"/>
      <c r="I109" s="804"/>
      <c r="J109" s="804"/>
      <c r="K109" s="804"/>
      <c r="L109" s="644"/>
      <c r="M109" s="644"/>
      <c r="N109" s="644"/>
      <c r="O109" s="644"/>
      <c r="P109" s="644"/>
      <c r="Q109" s="722"/>
    </row>
    <row r="110" spans="1:17" ht="14.25">
      <c r="A110" s="162"/>
      <c r="B110" s="165" t="s">
        <v>3291</v>
      </c>
      <c r="C110" s="309">
        <v>96</v>
      </c>
      <c r="D110" s="779" t="s">
        <v>703</v>
      </c>
      <c r="E110" s="779" t="s">
        <v>704</v>
      </c>
      <c r="F110" s="806"/>
      <c r="G110" s="806"/>
      <c r="H110" s="804"/>
      <c r="I110" s="804"/>
      <c r="J110" s="804"/>
      <c r="K110" s="804"/>
      <c r="L110" s="644"/>
      <c r="M110" s="644"/>
      <c r="N110" s="644"/>
      <c r="O110" s="644"/>
      <c r="P110" s="644"/>
      <c r="Q110" s="722"/>
    </row>
    <row r="111" spans="1:17" ht="14.25">
      <c r="A111" s="162"/>
      <c r="B111" s="165" t="s">
        <v>3292</v>
      </c>
      <c r="C111" s="309">
        <v>97</v>
      </c>
      <c r="D111" s="779" t="s">
        <v>705</v>
      </c>
      <c r="E111" s="779" t="s">
        <v>706</v>
      </c>
      <c r="F111" s="806"/>
      <c r="G111" s="806"/>
      <c r="H111" s="804"/>
      <c r="I111" s="804"/>
      <c r="J111" s="804"/>
      <c r="K111" s="804"/>
      <c r="L111" s="644"/>
      <c r="M111" s="722"/>
      <c r="N111" s="722"/>
      <c r="O111" s="722"/>
      <c r="P111" s="722"/>
      <c r="Q111" s="722"/>
    </row>
    <row r="112" spans="1:17" ht="14.25">
      <c r="A112" s="162"/>
      <c r="B112" s="165" t="s">
        <v>3293</v>
      </c>
      <c r="C112" s="309">
        <v>98</v>
      </c>
      <c r="D112" s="779" t="s">
        <v>707</v>
      </c>
      <c r="E112" s="779" t="s">
        <v>708</v>
      </c>
      <c r="F112" s="806"/>
      <c r="G112" s="806"/>
      <c r="H112" s="804"/>
      <c r="I112" s="804"/>
      <c r="J112" s="804"/>
      <c r="K112" s="804"/>
      <c r="L112" s="644"/>
      <c r="M112" s="644"/>
      <c r="N112" s="644"/>
      <c r="O112" s="644"/>
      <c r="P112" s="644"/>
      <c r="Q112" s="722"/>
    </row>
    <row r="113" spans="1:17" ht="14.25">
      <c r="A113" s="162"/>
      <c r="B113" s="165" t="s">
        <v>3294</v>
      </c>
      <c r="C113" s="309">
        <v>99</v>
      </c>
      <c r="D113" s="779" t="s">
        <v>709</v>
      </c>
      <c r="E113" s="779" t="s">
        <v>710</v>
      </c>
      <c r="F113" s="806"/>
      <c r="G113" s="806"/>
      <c r="H113" s="804"/>
      <c r="I113" s="804"/>
      <c r="J113" s="804"/>
      <c r="K113" s="804"/>
      <c r="L113" s="722"/>
      <c r="M113" s="644"/>
      <c r="N113" s="644"/>
      <c r="O113" s="644"/>
      <c r="P113" s="644"/>
      <c r="Q113" s="722"/>
    </row>
    <row r="114" spans="1:17" ht="14.25">
      <c r="A114" s="162"/>
      <c r="B114" s="165" t="s">
        <v>3295</v>
      </c>
      <c r="C114" s="309">
        <v>100</v>
      </c>
      <c r="D114" s="779" t="s">
        <v>711</v>
      </c>
      <c r="E114" s="779" t="s">
        <v>712</v>
      </c>
      <c r="F114" s="806"/>
      <c r="G114" s="806"/>
      <c r="H114" s="804"/>
      <c r="I114" s="804"/>
      <c r="J114" s="804"/>
      <c r="K114" s="804"/>
      <c r="L114" s="644"/>
      <c r="M114" s="644"/>
      <c r="N114" s="644"/>
      <c r="O114" s="644"/>
      <c r="P114" s="644"/>
      <c r="Q114" s="722"/>
    </row>
    <row r="115" spans="1:17" ht="14.25">
      <c r="A115" s="162"/>
      <c r="B115" s="165" t="s">
        <v>3296</v>
      </c>
      <c r="C115" s="309">
        <v>101</v>
      </c>
      <c r="D115" s="779" t="s">
        <v>713</v>
      </c>
      <c r="E115" s="779" t="s">
        <v>714</v>
      </c>
      <c r="F115" s="806"/>
      <c r="G115" s="806"/>
      <c r="H115" s="804"/>
      <c r="I115" s="804"/>
      <c r="J115" s="804"/>
      <c r="K115" s="804"/>
      <c r="L115" s="644"/>
      <c r="M115" s="644"/>
      <c r="N115" s="644"/>
      <c r="O115" s="644"/>
      <c r="P115" s="644"/>
      <c r="Q115" s="722"/>
    </row>
    <row r="116" spans="1:17" ht="14.25">
      <c r="A116" s="162"/>
      <c r="B116" s="165" t="s">
        <v>3297</v>
      </c>
      <c r="C116" s="309">
        <v>102</v>
      </c>
      <c r="D116" s="779" t="s">
        <v>715</v>
      </c>
      <c r="E116" s="779" t="s">
        <v>716</v>
      </c>
      <c r="F116" s="806"/>
      <c r="G116" s="806"/>
      <c r="H116" s="804"/>
      <c r="I116" s="804"/>
      <c r="J116" s="804"/>
      <c r="K116" s="804"/>
      <c r="L116" s="644"/>
      <c r="M116" s="722"/>
      <c r="N116" s="722"/>
      <c r="O116" s="722"/>
      <c r="P116" s="722"/>
      <c r="Q116" s="722"/>
    </row>
    <row r="117" spans="1:17" ht="28.5">
      <c r="A117" s="162"/>
      <c r="B117" s="408" t="s">
        <v>3311</v>
      </c>
      <c r="C117" s="309">
        <v>103</v>
      </c>
      <c r="D117" s="624" t="s">
        <v>377</v>
      </c>
      <c r="E117" s="624" t="s">
        <v>380</v>
      </c>
      <c r="F117" s="806"/>
      <c r="G117" s="806"/>
      <c r="H117" s="813" t="s">
        <v>717</v>
      </c>
      <c r="I117" s="813" t="s">
        <v>718</v>
      </c>
      <c r="J117" s="813" t="s">
        <v>719</v>
      </c>
      <c r="K117" s="624" t="s">
        <v>2274</v>
      </c>
      <c r="L117" s="644"/>
      <c r="M117" s="644"/>
      <c r="N117" s="644"/>
      <c r="O117" s="644"/>
      <c r="P117" s="644"/>
      <c r="Q117" s="722"/>
    </row>
    <row r="118" spans="1:17" ht="28.5">
      <c r="A118" s="162"/>
      <c r="B118" s="408" t="s">
        <v>3312</v>
      </c>
      <c r="C118" s="309">
        <v>104</v>
      </c>
      <c r="D118" s="624" t="s">
        <v>378</v>
      </c>
      <c r="E118" s="624" t="s">
        <v>381</v>
      </c>
      <c r="F118" s="806"/>
      <c r="G118" s="806"/>
      <c r="H118" s="624" t="s">
        <v>405</v>
      </c>
      <c r="I118" s="624" t="s">
        <v>53</v>
      </c>
      <c r="J118" s="624" t="s">
        <v>55</v>
      </c>
      <c r="K118" s="624" t="s">
        <v>77</v>
      </c>
      <c r="L118" s="722"/>
      <c r="M118" s="644"/>
      <c r="N118" s="644"/>
      <c r="O118" s="644"/>
      <c r="P118" s="644"/>
      <c r="Q118" s="722"/>
    </row>
    <row r="119" spans="1:17" ht="28.5">
      <c r="A119" s="162"/>
      <c r="B119" s="409" t="s">
        <v>3300</v>
      </c>
      <c r="C119" s="309">
        <v>105</v>
      </c>
      <c r="D119" s="806"/>
      <c r="E119" s="806"/>
      <c r="F119" s="806"/>
      <c r="G119" s="806"/>
      <c r="H119" s="624" t="s">
        <v>2273</v>
      </c>
      <c r="I119" s="806"/>
      <c r="J119" s="806"/>
      <c r="K119" s="624" t="s">
        <v>2275</v>
      </c>
      <c r="L119" s="644"/>
      <c r="M119" s="644"/>
      <c r="N119" s="644"/>
      <c r="O119" s="644"/>
      <c r="P119" s="644"/>
      <c r="Q119" s="722"/>
    </row>
    <row r="120" spans="1:17" ht="14.25">
      <c r="A120" s="162"/>
      <c r="B120" s="408" t="s">
        <v>3313</v>
      </c>
      <c r="C120" s="309">
        <v>106</v>
      </c>
      <c r="D120" s="806"/>
      <c r="E120" s="806"/>
      <c r="F120" s="806"/>
      <c r="G120" s="806"/>
      <c r="H120" s="714" t="s">
        <v>720</v>
      </c>
      <c r="I120" s="806"/>
      <c r="J120" s="806"/>
      <c r="K120" s="714" t="s">
        <v>721</v>
      </c>
      <c r="L120" s="644"/>
      <c r="M120" s="644"/>
      <c r="N120" s="644"/>
      <c r="O120" s="644"/>
      <c r="P120" s="644"/>
      <c r="Q120" s="722"/>
    </row>
    <row r="121" spans="1:17" ht="14.25">
      <c r="A121" s="86"/>
      <c r="D121" s="653"/>
      <c r="E121" s="653"/>
      <c r="F121" s="653"/>
      <c r="G121" s="653"/>
      <c r="H121" s="653"/>
      <c r="I121" s="653"/>
      <c r="J121" s="653"/>
      <c r="K121" s="644"/>
      <c r="L121" s="644"/>
      <c r="M121" s="722"/>
      <c r="N121" s="722"/>
      <c r="O121" s="722"/>
      <c r="P121" s="722"/>
      <c r="Q121" s="722"/>
    </row>
    <row r="122" spans="1:17" ht="14.25">
      <c r="A122" s="86"/>
      <c r="D122" s="653"/>
      <c r="E122" s="653"/>
      <c r="F122" s="653"/>
      <c r="G122" s="653"/>
      <c r="H122" s="653"/>
      <c r="I122" s="653"/>
      <c r="J122" s="653"/>
      <c r="K122" s="644"/>
      <c r="L122" s="644"/>
      <c r="M122" s="722"/>
      <c r="N122" s="722"/>
      <c r="O122" s="722"/>
      <c r="P122" s="722"/>
      <c r="Q122" s="722"/>
    </row>
    <row r="123" spans="1:17" ht="14.25">
      <c r="A123" s="86"/>
      <c r="D123" s="653"/>
      <c r="E123" s="653"/>
      <c r="F123" s="653"/>
      <c r="G123" s="653"/>
      <c r="H123" s="653"/>
      <c r="I123" s="653"/>
      <c r="J123" s="653"/>
      <c r="K123" s="644"/>
      <c r="L123" s="644"/>
      <c r="M123" s="644"/>
      <c r="N123" s="644"/>
      <c r="O123" s="644"/>
      <c r="P123" s="644"/>
      <c r="Q123" s="722"/>
    </row>
    <row r="124" spans="1:17" ht="57">
      <c r="A124" s="160" t="s">
        <v>3329</v>
      </c>
      <c r="B124" s="161"/>
      <c r="C124" s="309"/>
      <c r="D124" s="812" t="s">
        <v>3302</v>
      </c>
      <c r="E124" s="812" t="s">
        <v>3303</v>
      </c>
      <c r="F124" s="812" t="s">
        <v>4460</v>
      </c>
      <c r="G124" s="812" t="s">
        <v>4461</v>
      </c>
      <c r="H124" s="812" t="s">
        <v>3304</v>
      </c>
      <c r="I124" s="812" t="s">
        <v>3305</v>
      </c>
      <c r="J124" s="812" t="s">
        <v>3306</v>
      </c>
      <c r="K124" s="812" t="s">
        <v>3307</v>
      </c>
      <c r="L124" s="812" t="s">
        <v>3308</v>
      </c>
      <c r="M124" s="644"/>
      <c r="N124" s="644"/>
      <c r="O124" s="644"/>
      <c r="P124" s="644"/>
      <c r="Q124" s="722"/>
    </row>
    <row r="125" spans="1:17" ht="28.5">
      <c r="A125" s="162"/>
      <c r="B125" s="163" t="s">
        <v>3263</v>
      </c>
      <c r="C125" s="310">
        <v>107</v>
      </c>
      <c r="D125" s="813" t="s">
        <v>1520</v>
      </c>
      <c r="E125" s="813" t="s">
        <v>1533</v>
      </c>
      <c r="F125" s="813" t="s">
        <v>1546</v>
      </c>
      <c r="G125" s="624" t="s">
        <v>86</v>
      </c>
      <c r="H125" s="813" t="s">
        <v>722</v>
      </c>
      <c r="I125" s="813" t="s">
        <v>723</v>
      </c>
      <c r="J125" s="813" t="s">
        <v>724</v>
      </c>
      <c r="K125" s="813" t="s">
        <v>725</v>
      </c>
      <c r="L125" s="624" t="s">
        <v>107</v>
      </c>
      <c r="M125" s="817"/>
      <c r="N125" s="644"/>
      <c r="O125" s="644"/>
      <c r="P125" s="644"/>
      <c r="Q125" s="722"/>
    </row>
    <row r="126" spans="1:17" ht="28.5">
      <c r="A126" s="162"/>
      <c r="B126" s="163" t="s">
        <v>3264</v>
      </c>
      <c r="C126" s="310">
        <v>108</v>
      </c>
      <c r="D126" s="813" t="s">
        <v>1521</v>
      </c>
      <c r="E126" s="813" t="s">
        <v>1534</v>
      </c>
      <c r="F126" s="813" t="s">
        <v>1547</v>
      </c>
      <c r="G126" s="624" t="s">
        <v>87</v>
      </c>
      <c r="H126" s="813" t="s">
        <v>726</v>
      </c>
      <c r="I126" s="813" t="s">
        <v>727</v>
      </c>
      <c r="J126" s="813" t="s">
        <v>728</v>
      </c>
      <c r="K126" s="813" t="s">
        <v>729</v>
      </c>
      <c r="L126" s="624" t="s">
        <v>108</v>
      </c>
      <c r="M126" s="817"/>
      <c r="N126" s="644"/>
      <c r="O126" s="644"/>
      <c r="P126" s="644"/>
      <c r="Q126" s="722"/>
    </row>
    <row r="127" spans="1:17" ht="28.5">
      <c r="A127" s="162"/>
      <c r="B127" s="163" t="s">
        <v>3265</v>
      </c>
      <c r="C127" s="310">
        <v>109</v>
      </c>
      <c r="D127" s="813" t="s">
        <v>1522</v>
      </c>
      <c r="E127" s="813" t="s">
        <v>1535</v>
      </c>
      <c r="F127" s="813" t="s">
        <v>1548</v>
      </c>
      <c r="G127" s="624" t="s">
        <v>88</v>
      </c>
      <c r="H127" s="813" t="s">
        <v>730</v>
      </c>
      <c r="I127" s="813" t="s">
        <v>731</v>
      </c>
      <c r="J127" s="813" t="s">
        <v>732</v>
      </c>
      <c r="K127" s="813" t="s">
        <v>733</v>
      </c>
      <c r="L127" s="624" t="s">
        <v>109</v>
      </c>
      <c r="M127" s="817"/>
      <c r="N127" s="644"/>
      <c r="O127" s="644"/>
      <c r="P127" s="644"/>
      <c r="Q127" s="722"/>
    </row>
    <row r="128" spans="1:17" ht="28.5">
      <c r="A128" s="162"/>
      <c r="B128" s="163" t="s">
        <v>3266</v>
      </c>
      <c r="C128" s="310">
        <v>110</v>
      </c>
      <c r="D128" s="813" t="s">
        <v>1523</v>
      </c>
      <c r="E128" s="813" t="s">
        <v>1536</v>
      </c>
      <c r="F128" s="813" t="s">
        <v>1549</v>
      </c>
      <c r="G128" s="624" t="s">
        <v>89</v>
      </c>
      <c r="H128" s="813" t="s">
        <v>734</v>
      </c>
      <c r="I128" s="813" t="s">
        <v>735</v>
      </c>
      <c r="J128" s="813" t="s">
        <v>736</v>
      </c>
      <c r="K128" s="813" t="s">
        <v>737</v>
      </c>
      <c r="L128" s="624" t="s">
        <v>110</v>
      </c>
      <c r="M128" s="817"/>
      <c r="N128" s="644"/>
      <c r="O128" s="644"/>
      <c r="P128" s="644"/>
      <c r="Q128" s="722"/>
    </row>
    <row r="129" spans="1:17" ht="28.5">
      <c r="A129" s="162"/>
      <c r="B129" s="163" t="s">
        <v>3267</v>
      </c>
      <c r="C129" s="310">
        <v>111</v>
      </c>
      <c r="D129" s="813" t="s">
        <v>1524</v>
      </c>
      <c r="E129" s="813" t="s">
        <v>1537</v>
      </c>
      <c r="F129" s="813" t="s">
        <v>1550</v>
      </c>
      <c r="G129" s="624" t="s">
        <v>90</v>
      </c>
      <c r="H129" s="813" t="s">
        <v>738</v>
      </c>
      <c r="I129" s="813" t="s">
        <v>739</v>
      </c>
      <c r="J129" s="813" t="s">
        <v>740</v>
      </c>
      <c r="K129" s="813" t="s">
        <v>741</v>
      </c>
      <c r="L129" s="624" t="s">
        <v>111</v>
      </c>
      <c r="M129" s="817"/>
      <c r="N129" s="644"/>
      <c r="O129" s="644"/>
      <c r="P129" s="644"/>
      <c r="Q129" s="722"/>
    </row>
    <row r="130" spans="1:17" ht="28.5">
      <c r="A130" s="162"/>
      <c r="B130" s="163" t="s">
        <v>3268</v>
      </c>
      <c r="C130" s="310">
        <v>112</v>
      </c>
      <c r="D130" s="813" t="s">
        <v>1525</v>
      </c>
      <c r="E130" s="813" t="s">
        <v>1538</v>
      </c>
      <c r="F130" s="813" t="s">
        <v>1551</v>
      </c>
      <c r="G130" s="624" t="s">
        <v>91</v>
      </c>
      <c r="H130" s="813" t="s">
        <v>742</v>
      </c>
      <c r="I130" s="813" t="s">
        <v>743</v>
      </c>
      <c r="J130" s="813" t="s">
        <v>744</v>
      </c>
      <c r="K130" s="813" t="s">
        <v>745</v>
      </c>
      <c r="L130" s="624" t="s">
        <v>112</v>
      </c>
      <c r="M130" s="817"/>
      <c r="N130" s="644"/>
      <c r="O130" s="644"/>
      <c r="P130" s="644"/>
      <c r="Q130" s="722"/>
    </row>
    <row r="131" spans="1:17" ht="28.5">
      <c r="A131" s="162"/>
      <c r="B131" s="163" t="s">
        <v>3269</v>
      </c>
      <c r="C131" s="310">
        <v>113</v>
      </c>
      <c r="D131" s="813" t="s">
        <v>1526</v>
      </c>
      <c r="E131" s="813" t="s">
        <v>1539</v>
      </c>
      <c r="F131" s="813" t="s">
        <v>1552</v>
      </c>
      <c r="G131" s="624" t="s">
        <v>92</v>
      </c>
      <c r="H131" s="813" t="s">
        <v>746</v>
      </c>
      <c r="I131" s="813" t="s">
        <v>747</v>
      </c>
      <c r="J131" s="813" t="s">
        <v>748</v>
      </c>
      <c r="K131" s="813" t="s">
        <v>749</v>
      </c>
      <c r="L131" s="624" t="s">
        <v>113</v>
      </c>
      <c r="M131" s="817"/>
      <c r="N131" s="644"/>
      <c r="O131" s="644"/>
      <c r="P131" s="644"/>
      <c r="Q131" s="722"/>
    </row>
    <row r="132" spans="1:17" ht="28.5">
      <c r="A132" s="162"/>
      <c r="B132" s="163" t="s">
        <v>3270</v>
      </c>
      <c r="C132" s="310">
        <v>114</v>
      </c>
      <c r="D132" s="813" t="s">
        <v>750</v>
      </c>
      <c r="E132" s="813" t="s">
        <v>751</v>
      </c>
      <c r="F132" s="813" t="s">
        <v>752</v>
      </c>
      <c r="G132" s="624" t="s">
        <v>93</v>
      </c>
      <c r="H132" s="813" t="s">
        <v>753</v>
      </c>
      <c r="I132" s="813" t="s">
        <v>754</v>
      </c>
      <c r="J132" s="813" t="s">
        <v>755</v>
      </c>
      <c r="K132" s="813" t="s">
        <v>756</v>
      </c>
      <c r="L132" s="624" t="s">
        <v>114</v>
      </c>
      <c r="M132" s="817"/>
      <c r="N132" s="644"/>
      <c r="O132" s="644"/>
      <c r="P132" s="644"/>
      <c r="Q132" s="722"/>
    </row>
    <row r="133" spans="1:17" ht="28.5">
      <c r="A133" s="162"/>
      <c r="B133" s="163" t="s">
        <v>3271</v>
      </c>
      <c r="C133" s="310">
        <v>115</v>
      </c>
      <c r="D133" s="813" t="s">
        <v>1527</v>
      </c>
      <c r="E133" s="813" t="s">
        <v>1540</v>
      </c>
      <c r="F133" s="813" t="s">
        <v>1553</v>
      </c>
      <c r="G133" s="624" t="s">
        <v>94</v>
      </c>
      <c r="H133" s="813" t="s">
        <v>757</v>
      </c>
      <c r="I133" s="813" t="s">
        <v>758</v>
      </c>
      <c r="J133" s="813" t="s">
        <v>759</v>
      </c>
      <c r="K133" s="813" t="s">
        <v>760</v>
      </c>
      <c r="L133" s="624" t="s">
        <v>115</v>
      </c>
      <c r="M133" s="817"/>
      <c r="N133" s="644"/>
      <c r="O133" s="644"/>
      <c r="P133" s="644"/>
      <c r="Q133" s="722"/>
    </row>
    <row r="134" spans="1:17" ht="28.5">
      <c r="A134" s="162"/>
      <c r="B134" s="163" t="s">
        <v>3272</v>
      </c>
      <c r="C134" s="310">
        <v>116</v>
      </c>
      <c r="D134" s="813" t="s">
        <v>1528</v>
      </c>
      <c r="E134" s="813" t="s">
        <v>1541</v>
      </c>
      <c r="F134" s="813" t="s">
        <v>1554</v>
      </c>
      <c r="G134" s="624" t="s">
        <v>95</v>
      </c>
      <c r="H134" s="813" t="s">
        <v>761</v>
      </c>
      <c r="I134" s="813" t="s">
        <v>762</v>
      </c>
      <c r="J134" s="813" t="s">
        <v>763</v>
      </c>
      <c r="K134" s="813" t="s">
        <v>764</v>
      </c>
      <c r="L134" s="624" t="s">
        <v>116</v>
      </c>
      <c r="M134" s="817"/>
      <c r="N134" s="644"/>
      <c r="O134" s="644"/>
      <c r="P134" s="644"/>
      <c r="Q134" s="722"/>
    </row>
    <row r="135" spans="1:17" ht="28.5">
      <c r="A135" s="162"/>
      <c r="B135" s="163" t="s">
        <v>3273</v>
      </c>
      <c r="C135" s="310">
        <v>117</v>
      </c>
      <c r="D135" s="813" t="s">
        <v>1529</v>
      </c>
      <c r="E135" s="813" t="s">
        <v>1542</v>
      </c>
      <c r="F135" s="813" t="s">
        <v>1555</v>
      </c>
      <c r="G135" s="624" t="s">
        <v>96</v>
      </c>
      <c r="H135" s="813" t="s">
        <v>765</v>
      </c>
      <c r="I135" s="813" t="s">
        <v>766</v>
      </c>
      <c r="J135" s="813" t="s">
        <v>767</v>
      </c>
      <c r="K135" s="813" t="s">
        <v>768</v>
      </c>
      <c r="L135" s="624" t="s">
        <v>117</v>
      </c>
      <c r="M135" s="817"/>
      <c r="N135" s="644"/>
      <c r="O135" s="644"/>
      <c r="P135" s="644"/>
      <c r="Q135" s="722"/>
    </row>
    <row r="136" spans="1:17" ht="28.5">
      <c r="A136" s="162"/>
      <c r="B136" s="163" t="s">
        <v>3274</v>
      </c>
      <c r="C136" s="310">
        <v>118</v>
      </c>
      <c r="D136" s="813" t="s">
        <v>1530</v>
      </c>
      <c r="E136" s="813" t="s">
        <v>1543</v>
      </c>
      <c r="F136" s="813" t="s">
        <v>1556</v>
      </c>
      <c r="G136" s="624" t="s">
        <v>97</v>
      </c>
      <c r="H136" s="813" t="s">
        <v>769</v>
      </c>
      <c r="I136" s="813" t="s">
        <v>770</v>
      </c>
      <c r="J136" s="813" t="s">
        <v>771</v>
      </c>
      <c r="K136" s="813" t="s">
        <v>772</v>
      </c>
      <c r="L136" s="624" t="s">
        <v>118</v>
      </c>
      <c r="M136" s="817"/>
      <c r="N136" s="644"/>
      <c r="O136" s="644"/>
      <c r="P136" s="644"/>
      <c r="Q136" s="722"/>
    </row>
    <row r="137" spans="1:17" ht="28.5">
      <c r="A137" s="162"/>
      <c r="B137" s="163" t="s">
        <v>3275</v>
      </c>
      <c r="C137" s="310">
        <v>119</v>
      </c>
      <c r="D137" s="813" t="s">
        <v>1531</v>
      </c>
      <c r="E137" s="813" t="s">
        <v>1544</v>
      </c>
      <c r="F137" s="813" t="s">
        <v>1557</v>
      </c>
      <c r="G137" s="624" t="s">
        <v>98</v>
      </c>
      <c r="H137" s="813" t="s">
        <v>773</v>
      </c>
      <c r="I137" s="813" t="s">
        <v>774</v>
      </c>
      <c r="J137" s="813" t="s">
        <v>775</v>
      </c>
      <c r="K137" s="813" t="s">
        <v>776</v>
      </c>
      <c r="L137" s="624" t="s">
        <v>119</v>
      </c>
      <c r="M137" s="817"/>
      <c r="N137" s="644"/>
      <c r="O137" s="644"/>
      <c r="P137" s="644"/>
      <c r="Q137" s="722"/>
    </row>
    <row r="138" spans="1:17" ht="28.5">
      <c r="A138" s="162"/>
      <c r="B138" s="163" t="s">
        <v>3276</v>
      </c>
      <c r="C138" s="310">
        <v>120</v>
      </c>
      <c r="D138" s="813" t="s">
        <v>1532</v>
      </c>
      <c r="E138" s="813" t="s">
        <v>1545</v>
      </c>
      <c r="F138" s="813" t="s">
        <v>1558</v>
      </c>
      <c r="G138" s="624" t="s">
        <v>99</v>
      </c>
      <c r="H138" s="813" t="s">
        <v>777</v>
      </c>
      <c r="I138" s="813" t="s">
        <v>778</v>
      </c>
      <c r="J138" s="813" t="s">
        <v>779</v>
      </c>
      <c r="K138" s="813" t="s">
        <v>780</v>
      </c>
      <c r="L138" s="624" t="s">
        <v>120</v>
      </c>
      <c r="M138" s="817"/>
      <c r="N138" s="644"/>
      <c r="O138" s="644"/>
      <c r="P138" s="644"/>
      <c r="Q138" s="722"/>
    </row>
    <row r="139" spans="1:17" ht="28.5">
      <c r="A139" s="162"/>
      <c r="B139" s="166" t="s">
        <v>3325</v>
      </c>
      <c r="C139" s="310">
        <v>121</v>
      </c>
      <c r="D139" s="624" t="s">
        <v>78</v>
      </c>
      <c r="E139" s="624" t="s">
        <v>82</v>
      </c>
      <c r="F139" s="624" t="s">
        <v>85</v>
      </c>
      <c r="G139" s="624" t="s">
        <v>100</v>
      </c>
      <c r="H139" s="832"/>
      <c r="I139" s="624" t="s">
        <v>101</v>
      </c>
      <c r="J139" s="624" t="s">
        <v>103</v>
      </c>
      <c r="K139" s="624" t="s">
        <v>105</v>
      </c>
      <c r="L139" s="624" t="s">
        <v>121</v>
      </c>
      <c r="M139" s="817"/>
      <c r="N139" s="644"/>
      <c r="O139" s="644"/>
      <c r="P139" s="644"/>
      <c r="Q139" s="722"/>
    </row>
    <row r="140" spans="1:17" ht="14.25">
      <c r="A140" s="162"/>
      <c r="B140" s="165" t="s">
        <v>3284</v>
      </c>
      <c r="C140" s="310">
        <v>122</v>
      </c>
      <c r="D140" s="714" t="s">
        <v>781</v>
      </c>
      <c r="E140" s="714" t="s">
        <v>782</v>
      </c>
      <c r="F140" s="806"/>
      <c r="G140" s="806"/>
      <c r="H140" s="804"/>
      <c r="I140" s="804"/>
      <c r="J140" s="804"/>
      <c r="K140" s="804"/>
      <c r="L140" s="804"/>
      <c r="M140" s="644"/>
      <c r="N140" s="644"/>
      <c r="O140" s="644"/>
      <c r="P140" s="644"/>
      <c r="Q140" s="722"/>
    </row>
    <row r="141" spans="1:17" ht="14.25">
      <c r="A141" s="162"/>
      <c r="B141" s="165" t="s">
        <v>3285</v>
      </c>
      <c r="C141" s="310">
        <v>123</v>
      </c>
      <c r="D141" s="714" t="s">
        <v>783</v>
      </c>
      <c r="E141" s="714" t="s">
        <v>784</v>
      </c>
      <c r="F141" s="806"/>
      <c r="G141" s="806"/>
      <c r="H141" s="804"/>
      <c r="I141" s="804"/>
      <c r="J141" s="804"/>
      <c r="K141" s="804"/>
      <c r="L141" s="804"/>
      <c r="M141" s="644"/>
      <c r="N141" s="644"/>
      <c r="O141" s="644"/>
      <c r="P141" s="644"/>
      <c r="Q141" s="722"/>
    </row>
    <row r="142" spans="1:17" ht="14.25">
      <c r="A142" s="162"/>
      <c r="B142" s="165" t="s">
        <v>3286</v>
      </c>
      <c r="C142" s="310">
        <v>124</v>
      </c>
      <c r="D142" s="714" t="s">
        <v>785</v>
      </c>
      <c r="E142" s="714" t="s">
        <v>786</v>
      </c>
      <c r="F142" s="806"/>
      <c r="G142" s="806"/>
      <c r="H142" s="804"/>
      <c r="I142" s="804"/>
      <c r="J142" s="804"/>
      <c r="K142" s="804"/>
      <c r="L142" s="804"/>
      <c r="M142" s="644"/>
      <c r="N142" s="644"/>
      <c r="O142" s="644"/>
      <c r="P142" s="644"/>
      <c r="Q142" s="722"/>
    </row>
    <row r="143" spans="1:17" ht="14.25">
      <c r="A143" s="162"/>
      <c r="B143" s="165" t="s">
        <v>3287</v>
      </c>
      <c r="C143" s="310">
        <v>125</v>
      </c>
      <c r="D143" s="714" t="s">
        <v>787</v>
      </c>
      <c r="E143" s="714" t="s">
        <v>788</v>
      </c>
      <c r="F143" s="806"/>
      <c r="G143" s="806"/>
      <c r="H143" s="804"/>
      <c r="I143" s="804"/>
      <c r="J143" s="804"/>
      <c r="K143" s="804"/>
      <c r="L143" s="804"/>
      <c r="M143" s="644"/>
      <c r="N143" s="644"/>
      <c r="O143" s="644"/>
      <c r="P143" s="644"/>
      <c r="Q143" s="722"/>
    </row>
    <row r="144" spans="1:17" ht="14.25">
      <c r="A144" s="162"/>
      <c r="B144" s="165" t="s">
        <v>3288</v>
      </c>
      <c r="C144" s="310">
        <v>126</v>
      </c>
      <c r="D144" s="714" t="s">
        <v>789</v>
      </c>
      <c r="E144" s="714" t="s">
        <v>790</v>
      </c>
      <c r="F144" s="806"/>
      <c r="G144" s="806"/>
      <c r="H144" s="804"/>
      <c r="I144" s="804"/>
      <c r="J144" s="804"/>
      <c r="K144" s="804"/>
      <c r="L144" s="804"/>
      <c r="M144" s="644"/>
      <c r="N144" s="644"/>
      <c r="O144" s="644"/>
      <c r="P144" s="644"/>
      <c r="Q144" s="722"/>
    </row>
    <row r="145" spans="1:17" ht="14.25">
      <c r="A145" s="162"/>
      <c r="B145" s="165" t="s">
        <v>3289</v>
      </c>
      <c r="C145" s="310">
        <v>127</v>
      </c>
      <c r="D145" s="714" t="s">
        <v>791</v>
      </c>
      <c r="E145" s="714" t="s">
        <v>792</v>
      </c>
      <c r="F145" s="806"/>
      <c r="G145" s="806"/>
      <c r="H145" s="804"/>
      <c r="I145" s="804"/>
      <c r="J145" s="804"/>
      <c r="K145" s="804"/>
      <c r="L145" s="804"/>
      <c r="M145" s="644"/>
      <c r="N145" s="644"/>
      <c r="O145" s="644"/>
      <c r="P145" s="644"/>
      <c r="Q145" s="722"/>
    </row>
    <row r="146" spans="1:17" ht="14.25">
      <c r="A146" s="162"/>
      <c r="B146" s="165" t="s">
        <v>3290</v>
      </c>
      <c r="C146" s="310">
        <v>128</v>
      </c>
      <c r="D146" s="714" t="s">
        <v>793</v>
      </c>
      <c r="E146" s="714" t="s">
        <v>794</v>
      </c>
      <c r="F146" s="806"/>
      <c r="G146" s="806"/>
      <c r="H146" s="804"/>
      <c r="I146" s="804"/>
      <c r="J146" s="804"/>
      <c r="K146" s="804"/>
      <c r="L146" s="804"/>
      <c r="M146" s="644"/>
      <c r="N146" s="644"/>
      <c r="O146" s="644"/>
      <c r="P146" s="644"/>
      <c r="Q146" s="722"/>
    </row>
    <row r="147" spans="1:17" ht="14.25">
      <c r="A147" s="162"/>
      <c r="B147" s="165" t="s">
        <v>3291</v>
      </c>
      <c r="C147" s="310">
        <v>129</v>
      </c>
      <c r="D147" s="714" t="s">
        <v>795</v>
      </c>
      <c r="E147" s="714" t="s">
        <v>796</v>
      </c>
      <c r="F147" s="806"/>
      <c r="G147" s="806"/>
      <c r="H147" s="804"/>
      <c r="I147" s="804"/>
      <c r="J147" s="804"/>
      <c r="K147" s="804"/>
      <c r="L147" s="804"/>
      <c r="M147" s="644"/>
      <c r="N147" s="644"/>
      <c r="O147" s="644"/>
      <c r="P147" s="644"/>
      <c r="Q147" s="722"/>
    </row>
    <row r="148" spans="1:17" ht="14.25">
      <c r="A148" s="162"/>
      <c r="B148" s="165" t="s">
        <v>3292</v>
      </c>
      <c r="C148" s="310">
        <v>130</v>
      </c>
      <c r="D148" s="714" t="s">
        <v>797</v>
      </c>
      <c r="E148" s="714" t="s">
        <v>798</v>
      </c>
      <c r="F148" s="806"/>
      <c r="G148" s="806"/>
      <c r="H148" s="804"/>
      <c r="I148" s="804"/>
      <c r="J148" s="804"/>
      <c r="K148" s="804"/>
      <c r="L148" s="804"/>
      <c r="M148" s="644"/>
      <c r="N148" s="644"/>
      <c r="O148" s="644"/>
      <c r="P148" s="644"/>
      <c r="Q148" s="722"/>
    </row>
    <row r="149" spans="1:17" ht="14.25">
      <c r="A149" s="162"/>
      <c r="B149" s="165" t="s">
        <v>3293</v>
      </c>
      <c r="C149" s="310">
        <v>131</v>
      </c>
      <c r="D149" s="714" t="s">
        <v>799</v>
      </c>
      <c r="E149" s="714" t="s">
        <v>800</v>
      </c>
      <c r="F149" s="806"/>
      <c r="G149" s="806"/>
      <c r="H149" s="804"/>
      <c r="I149" s="804"/>
      <c r="J149" s="804"/>
      <c r="K149" s="804"/>
      <c r="L149" s="804"/>
      <c r="M149" s="644"/>
      <c r="N149" s="644"/>
      <c r="O149" s="644"/>
      <c r="P149" s="644"/>
      <c r="Q149" s="722"/>
    </row>
    <row r="150" spans="1:17" ht="14.25">
      <c r="A150" s="162"/>
      <c r="B150" s="165" t="s">
        <v>3294</v>
      </c>
      <c r="C150" s="310">
        <v>132</v>
      </c>
      <c r="D150" s="714" t="s">
        <v>801</v>
      </c>
      <c r="E150" s="714" t="s">
        <v>802</v>
      </c>
      <c r="F150" s="806"/>
      <c r="G150" s="806"/>
      <c r="H150" s="804"/>
      <c r="I150" s="804"/>
      <c r="J150" s="804"/>
      <c r="K150" s="804"/>
      <c r="L150" s="804"/>
      <c r="M150" s="644"/>
      <c r="N150" s="644"/>
      <c r="O150" s="644"/>
      <c r="P150" s="644"/>
      <c r="Q150" s="722"/>
    </row>
    <row r="151" spans="1:17" ht="14.25">
      <c r="A151" s="162"/>
      <c r="B151" s="165" t="s">
        <v>3295</v>
      </c>
      <c r="C151" s="310">
        <v>133</v>
      </c>
      <c r="D151" s="714" t="s">
        <v>803</v>
      </c>
      <c r="E151" s="714" t="s">
        <v>804</v>
      </c>
      <c r="F151" s="806"/>
      <c r="G151" s="806"/>
      <c r="H151" s="804"/>
      <c r="I151" s="804"/>
      <c r="J151" s="804"/>
      <c r="K151" s="804"/>
      <c r="L151" s="804"/>
      <c r="M151" s="644"/>
      <c r="N151" s="644"/>
      <c r="O151" s="644"/>
      <c r="P151" s="644"/>
      <c r="Q151" s="722"/>
    </row>
    <row r="152" spans="1:17" ht="14.25">
      <c r="A152" s="162"/>
      <c r="B152" s="165" t="s">
        <v>3296</v>
      </c>
      <c r="C152" s="310">
        <v>134</v>
      </c>
      <c r="D152" s="714" t="s">
        <v>805</v>
      </c>
      <c r="E152" s="714" t="s">
        <v>806</v>
      </c>
      <c r="F152" s="806"/>
      <c r="G152" s="806"/>
      <c r="H152" s="804"/>
      <c r="I152" s="804"/>
      <c r="J152" s="804"/>
      <c r="K152" s="804"/>
      <c r="L152" s="804"/>
      <c r="M152" s="644"/>
      <c r="N152" s="644"/>
      <c r="O152" s="644"/>
      <c r="P152" s="644"/>
      <c r="Q152" s="722"/>
    </row>
    <row r="153" spans="1:17" ht="14.25">
      <c r="A153" s="162"/>
      <c r="B153" s="165" t="s">
        <v>3297</v>
      </c>
      <c r="C153" s="310">
        <v>135</v>
      </c>
      <c r="D153" s="714" t="s">
        <v>807</v>
      </c>
      <c r="E153" s="714" t="s">
        <v>808</v>
      </c>
      <c r="F153" s="806"/>
      <c r="G153" s="806"/>
      <c r="H153" s="804"/>
      <c r="I153" s="804"/>
      <c r="J153" s="804"/>
      <c r="K153" s="804"/>
      <c r="L153" s="804"/>
      <c r="M153" s="644"/>
      <c r="N153" s="644"/>
      <c r="O153" s="644"/>
      <c r="P153" s="644"/>
      <c r="Q153" s="722"/>
    </row>
    <row r="154" spans="1:17" ht="28.5">
      <c r="A154" s="162"/>
      <c r="B154" s="164" t="s">
        <v>3326</v>
      </c>
      <c r="C154" s="310">
        <v>136</v>
      </c>
      <c r="D154" s="718" t="s">
        <v>79</v>
      </c>
      <c r="E154" s="718" t="s">
        <v>83</v>
      </c>
      <c r="F154" s="806"/>
      <c r="G154" s="806"/>
      <c r="H154" s="832"/>
      <c r="I154" s="813" t="s">
        <v>809</v>
      </c>
      <c r="J154" s="813" t="s">
        <v>810</v>
      </c>
      <c r="K154" s="813" t="s">
        <v>811</v>
      </c>
      <c r="L154" s="624" t="s">
        <v>2277</v>
      </c>
      <c r="M154" s="644"/>
      <c r="N154" s="644"/>
      <c r="O154" s="644"/>
      <c r="P154" s="644"/>
      <c r="Q154" s="722"/>
    </row>
    <row r="155" spans="1:17" ht="28.5">
      <c r="A155" s="162"/>
      <c r="B155" s="166" t="s">
        <v>3327</v>
      </c>
      <c r="C155" s="310">
        <v>137</v>
      </c>
      <c r="D155" s="718" t="s">
        <v>80</v>
      </c>
      <c r="E155" s="718" t="s">
        <v>84</v>
      </c>
      <c r="F155" s="806"/>
      <c r="G155" s="806"/>
      <c r="H155" s="806"/>
      <c r="I155" s="624" t="s">
        <v>102</v>
      </c>
      <c r="J155" s="624" t="s">
        <v>104</v>
      </c>
      <c r="K155" s="624" t="s">
        <v>106</v>
      </c>
      <c r="L155" s="624" t="s">
        <v>122</v>
      </c>
      <c r="M155" s="644"/>
      <c r="N155" s="644"/>
      <c r="O155" s="644"/>
      <c r="P155" s="644"/>
      <c r="Q155" s="722"/>
    </row>
    <row r="156" spans="1:17" ht="28.5">
      <c r="A156" s="162"/>
      <c r="B156" s="161" t="s">
        <v>3300</v>
      </c>
      <c r="C156" s="310">
        <v>138</v>
      </c>
      <c r="D156" s="806"/>
      <c r="E156" s="806"/>
      <c r="F156" s="806"/>
      <c r="G156" s="806"/>
      <c r="H156" s="806"/>
      <c r="I156" s="624" t="s">
        <v>2276</v>
      </c>
      <c r="J156" s="806"/>
      <c r="K156" s="806"/>
      <c r="L156" s="624" t="s">
        <v>2278</v>
      </c>
      <c r="M156" s="644"/>
      <c r="N156" s="644"/>
      <c r="O156" s="644"/>
      <c r="P156" s="644"/>
      <c r="Q156" s="722"/>
    </row>
    <row r="157" spans="1:17" ht="14.25">
      <c r="A157" s="162"/>
      <c r="B157" s="166" t="s">
        <v>3328</v>
      </c>
      <c r="C157" s="310">
        <v>139</v>
      </c>
      <c r="D157" s="806"/>
      <c r="E157" s="806"/>
      <c r="F157" s="806"/>
      <c r="G157" s="806"/>
      <c r="H157" s="806"/>
      <c r="I157" s="714" t="s">
        <v>812</v>
      </c>
      <c r="J157" s="806"/>
      <c r="K157" s="806"/>
      <c r="L157" s="714" t="s">
        <v>813</v>
      </c>
      <c r="M157" s="722"/>
      <c r="N157" s="722"/>
      <c r="O157" s="722"/>
      <c r="P157" s="722"/>
      <c r="Q157" s="722"/>
    </row>
    <row r="158" spans="1:17" ht="14.25">
      <c r="A158" s="86"/>
      <c r="D158" s="653"/>
      <c r="E158" s="653"/>
      <c r="F158" s="653"/>
      <c r="G158" s="653"/>
      <c r="H158" s="653"/>
      <c r="I158" s="653"/>
      <c r="J158" s="653"/>
      <c r="K158" s="644"/>
      <c r="L158" s="644"/>
      <c r="M158" s="644"/>
      <c r="N158" s="644"/>
      <c r="O158" s="644"/>
      <c r="P158" s="644"/>
      <c r="Q158" s="722"/>
    </row>
    <row r="159" spans="4:17" ht="14.25">
      <c r="D159" s="653"/>
      <c r="E159" s="653"/>
      <c r="F159" s="653"/>
      <c r="G159" s="653"/>
      <c r="H159" s="653"/>
      <c r="I159" s="653"/>
      <c r="J159" s="653"/>
      <c r="K159" s="644"/>
      <c r="L159" s="644"/>
      <c r="M159" s="644"/>
      <c r="N159" s="644"/>
      <c r="O159" s="644"/>
      <c r="P159" s="644"/>
      <c r="Q159" s="644"/>
    </row>
    <row r="160" spans="4:17" ht="14.25">
      <c r="D160" s="616"/>
      <c r="E160" s="653"/>
      <c r="F160" s="653"/>
      <c r="G160" s="653"/>
      <c r="H160" s="653"/>
      <c r="I160" s="653"/>
      <c r="J160" s="653"/>
      <c r="K160" s="644"/>
      <c r="L160" s="644"/>
      <c r="M160" s="644"/>
      <c r="N160" s="644"/>
      <c r="O160" s="644"/>
      <c r="P160" s="644"/>
      <c r="Q160" s="644"/>
    </row>
    <row r="161" spans="1:17" ht="57">
      <c r="A161" s="160" t="s">
        <v>3317</v>
      </c>
      <c r="B161" s="161"/>
      <c r="C161" s="309"/>
      <c r="D161" s="812" t="s">
        <v>3314</v>
      </c>
      <c r="E161" s="812" t="s">
        <v>3303</v>
      </c>
      <c r="F161" s="812" t="s">
        <v>4460</v>
      </c>
      <c r="G161" s="812" t="s">
        <v>4461</v>
      </c>
      <c r="H161" s="812" t="s">
        <v>3323</v>
      </c>
      <c r="I161" s="812" t="s">
        <v>3315</v>
      </c>
      <c r="J161" s="812" t="s">
        <v>3306</v>
      </c>
      <c r="K161" s="812" t="s">
        <v>3307</v>
      </c>
      <c r="L161" s="812" t="s">
        <v>3308</v>
      </c>
      <c r="M161" s="644"/>
      <c r="N161" s="644"/>
      <c r="O161" s="644"/>
      <c r="P161" s="644"/>
      <c r="Q161" s="644"/>
    </row>
    <row r="162" spans="1:17" ht="28.5">
      <c r="A162" s="162"/>
      <c r="B162" s="163" t="s">
        <v>3263</v>
      </c>
      <c r="C162" s="310">
        <v>140</v>
      </c>
      <c r="D162" s="813" t="s">
        <v>814</v>
      </c>
      <c r="E162" s="813" t="s">
        <v>815</v>
      </c>
      <c r="F162" s="813" t="s">
        <v>816</v>
      </c>
      <c r="G162" s="624" t="s">
        <v>131</v>
      </c>
      <c r="H162" s="813" t="s">
        <v>817</v>
      </c>
      <c r="I162" s="813" t="s">
        <v>818</v>
      </c>
      <c r="J162" s="813" t="s">
        <v>819</v>
      </c>
      <c r="K162" s="813" t="s">
        <v>820</v>
      </c>
      <c r="L162" s="624" t="s">
        <v>147</v>
      </c>
      <c r="M162" s="644"/>
      <c r="N162" s="644"/>
      <c r="O162" s="644"/>
      <c r="P162" s="644"/>
      <c r="Q162" s="644"/>
    </row>
    <row r="163" spans="1:17" ht="28.5">
      <c r="A163" s="162"/>
      <c r="B163" s="163" t="s">
        <v>3264</v>
      </c>
      <c r="C163" s="310">
        <v>141</v>
      </c>
      <c r="D163" s="813" t="s">
        <v>821</v>
      </c>
      <c r="E163" s="813" t="s">
        <v>822</v>
      </c>
      <c r="F163" s="813" t="s">
        <v>823</v>
      </c>
      <c r="G163" s="624" t="s">
        <v>132</v>
      </c>
      <c r="H163" s="813" t="s">
        <v>824</v>
      </c>
      <c r="I163" s="813" t="s">
        <v>825</v>
      </c>
      <c r="J163" s="813" t="s">
        <v>826</v>
      </c>
      <c r="K163" s="813" t="s">
        <v>827</v>
      </c>
      <c r="L163" s="624" t="s">
        <v>148</v>
      </c>
      <c r="M163" s="644"/>
      <c r="N163" s="644"/>
      <c r="O163" s="644"/>
      <c r="P163" s="644"/>
      <c r="Q163" s="644"/>
    </row>
    <row r="164" spans="1:17" ht="28.5">
      <c r="A164" s="162"/>
      <c r="B164" s="163" t="s">
        <v>3265</v>
      </c>
      <c r="C164" s="310">
        <v>142</v>
      </c>
      <c r="D164" s="813" t="s">
        <v>828</v>
      </c>
      <c r="E164" s="813" t="s">
        <v>829</v>
      </c>
      <c r="F164" s="813" t="s">
        <v>830</v>
      </c>
      <c r="G164" s="624" t="s">
        <v>133</v>
      </c>
      <c r="H164" s="813" t="s">
        <v>831</v>
      </c>
      <c r="I164" s="813" t="s">
        <v>832</v>
      </c>
      <c r="J164" s="813" t="s">
        <v>833</v>
      </c>
      <c r="K164" s="813" t="s">
        <v>834</v>
      </c>
      <c r="L164" s="624" t="s">
        <v>149</v>
      </c>
      <c r="M164" s="644"/>
      <c r="N164" s="644"/>
      <c r="O164" s="644"/>
      <c r="P164" s="644"/>
      <c r="Q164" s="644"/>
    </row>
    <row r="165" spans="1:17" ht="28.5">
      <c r="A165" s="162"/>
      <c r="B165" s="163" t="s">
        <v>3266</v>
      </c>
      <c r="C165" s="310">
        <v>143</v>
      </c>
      <c r="D165" s="813" t="s">
        <v>835</v>
      </c>
      <c r="E165" s="813" t="s">
        <v>836</v>
      </c>
      <c r="F165" s="813" t="s">
        <v>837</v>
      </c>
      <c r="G165" s="624" t="s">
        <v>134</v>
      </c>
      <c r="H165" s="813" t="s">
        <v>838</v>
      </c>
      <c r="I165" s="813" t="s">
        <v>839</v>
      </c>
      <c r="J165" s="813" t="s">
        <v>840</v>
      </c>
      <c r="K165" s="813" t="s">
        <v>841</v>
      </c>
      <c r="L165" s="624" t="s">
        <v>150</v>
      </c>
      <c r="M165" s="644"/>
      <c r="N165" s="644"/>
      <c r="O165" s="644"/>
      <c r="P165" s="644"/>
      <c r="Q165" s="644"/>
    </row>
    <row r="166" spans="1:17" ht="28.5">
      <c r="A166" s="162"/>
      <c r="B166" s="163" t="s">
        <v>3267</v>
      </c>
      <c r="C166" s="310">
        <v>144</v>
      </c>
      <c r="D166" s="813" t="s">
        <v>842</v>
      </c>
      <c r="E166" s="813" t="s">
        <v>843</v>
      </c>
      <c r="F166" s="813" t="s">
        <v>844</v>
      </c>
      <c r="G166" s="624" t="s">
        <v>135</v>
      </c>
      <c r="H166" s="813" t="s">
        <v>845</v>
      </c>
      <c r="I166" s="813" t="s">
        <v>846</v>
      </c>
      <c r="J166" s="813" t="s">
        <v>847</v>
      </c>
      <c r="K166" s="813" t="s">
        <v>848</v>
      </c>
      <c r="L166" s="624" t="s">
        <v>151</v>
      </c>
      <c r="M166" s="644"/>
      <c r="N166" s="644"/>
      <c r="O166" s="644"/>
      <c r="P166" s="644"/>
      <c r="Q166" s="644"/>
    </row>
    <row r="167" spans="1:17" ht="28.5">
      <c r="A167" s="162"/>
      <c r="B167" s="163" t="s">
        <v>3268</v>
      </c>
      <c r="C167" s="310">
        <v>145</v>
      </c>
      <c r="D167" s="813" t="s">
        <v>849</v>
      </c>
      <c r="E167" s="813" t="s">
        <v>850</v>
      </c>
      <c r="F167" s="813" t="s">
        <v>851</v>
      </c>
      <c r="G167" s="624" t="s">
        <v>136</v>
      </c>
      <c r="H167" s="813" t="s">
        <v>852</v>
      </c>
      <c r="I167" s="813" t="s">
        <v>853</v>
      </c>
      <c r="J167" s="813" t="s">
        <v>854</v>
      </c>
      <c r="K167" s="813" t="s">
        <v>855</v>
      </c>
      <c r="L167" s="624" t="s">
        <v>152</v>
      </c>
      <c r="M167" s="644"/>
      <c r="N167" s="644"/>
      <c r="O167" s="644"/>
      <c r="P167" s="644"/>
      <c r="Q167" s="644"/>
    </row>
    <row r="168" spans="1:17" ht="28.5">
      <c r="A168" s="162"/>
      <c r="B168" s="163" t="s">
        <v>3269</v>
      </c>
      <c r="C168" s="310">
        <v>146</v>
      </c>
      <c r="D168" s="813" t="s">
        <v>856</v>
      </c>
      <c r="E168" s="813" t="s">
        <v>857</v>
      </c>
      <c r="F168" s="813" t="s">
        <v>858</v>
      </c>
      <c r="G168" s="624" t="s">
        <v>137</v>
      </c>
      <c r="H168" s="813" t="s">
        <v>859</v>
      </c>
      <c r="I168" s="813" t="s">
        <v>860</v>
      </c>
      <c r="J168" s="813" t="s">
        <v>861</v>
      </c>
      <c r="K168" s="813" t="s">
        <v>862</v>
      </c>
      <c r="L168" s="624" t="s">
        <v>153</v>
      </c>
      <c r="M168" s="644"/>
      <c r="N168" s="644"/>
      <c r="O168" s="644"/>
      <c r="P168" s="644"/>
      <c r="Q168" s="644"/>
    </row>
    <row r="169" spans="1:17" ht="28.5">
      <c r="A169" s="162"/>
      <c r="B169" s="163" t="s">
        <v>3270</v>
      </c>
      <c r="C169" s="310">
        <v>147</v>
      </c>
      <c r="D169" s="813" t="s">
        <v>863</v>
      </c>
      <c r="E169" s="813" t="s">
        <v>864</v>
      </c>
      <c r="F169" s="813" t="s">
        <v>865</v>
      </c>
      <c r="G169" s="624" t="s">
        <v>138</v>
      </c>
      <c r="H169" s="813" t="s">
        <v>866</v>
      </c>
      <c r="I169" s="813" t="s">
        <v>867</v>
      </c>
      <c r="J169" s="813" t="s">
        <v>868</v>
      </c>
      <c r="K169" s="813" t="s">
        <v>869</v>
      </c>
      <c r="L169" s="624" t="s">
        <v>154</v>
      </c>
      <c r="M169" s="644"/>
      <c r="N169" s="644"/>
      <c r="O169" s="644"/>
      <c r="P169" s="644"/>
      <c r="Q169" s="644"/>
    </row>
    <row r="170" spans="1:17" ht="28.5">
      <c r="A170" s="162"/>
      <c r="B170" s="163" t="s">
        <v>3271</v>
      </c>
      <c r="C170" s="310">
        <v>148</v>
      </c>
      <c r="D170" s="813" t="s">
        <v>870</v>
      </c>
      <c r="E170" s="813" t="s">
        <v>871</v>
      </c>
      <c r="F170" s="813" t="s">
        <v>872</v>
      </c>
      <c r="G170" s="624" t="s">
        <v>139</v>
      </c>
      <c r="H170" s="813" t="s">
        <v>873</v>
      </c>
      <c r="I170" s="813" t="s">
        <v>874</v>
      </c>
      <c r="J170" s="813" t="s">
        <v>875</v>
      </c>
      <c r="K170" s="813" t="s">
        <v>876</v>
      </c>
      <c r="L170" s="624" t="s">
        <v>155</v>
      </c>
      <c r="M170" s="644"/>
      <c r="N170" s="644"/>
      <c r="O170" s="644"/>
      <c r="P170" s="644"/>
      <c r="Q170" s="644"/>
    </row>
    <row r="171" spans="1:17" ht="28.5">
      <c r="A171" s="162"/>
      <c r="B171" s="166" t="s">
        <v>3318</v>
      </c>
      <c r="C171" s="310">
        <v>149</v>
      </c>
      <c r="D171" s="624" t="s">
        <v>123</v>
      </c>
      <c r="E171" s="624" t="s">
        <v>127</v>
      </c>
      <c r="F171" s="624" t="s">
        <v>130</v>
      </c>
      <c r="G171" s="624" t="s">
        <v>140</v>
      </c>
      <c r="H171" s="832"/>
      <c r="I171" s="624" t="s">
        <v>141</v>
      </c>
      <c r="J171" s="624" t="s">
        <v>143</v>
      </c>
      <c r="K171" s="624" t="s">
        <v>145</v>
      </c>
      <c r="L171" s="624" t="s">
        <v>156</v>
      </c>
      <c r="M171" s="644"/>
      <c r="N171" s="644"/>
      <c r="O171" s="644"/>
      <c r="P171" s="644"/>
      <c r="Q171" s="644"/>
    </row>
    <row r="172" spans="1:17" ht="14.25">
      <c r="A172" s="162"/>
      <c r="B172" s="165" t="s">
        <v>3284</v>
      </c>
      <c r="C172" s="310">
        <v>150</v>
      </c>
      <c r="D172" s="813" t="s">
        <v>877</v>
      </c>
      <c r="E172" s="813" t="s">
        <v>878</v>
      </c>
      <c r="F172" s="806"/>
      <c r="G172" s="806"/>
      <c r="H172" s="832"/>
      <c r="I172" s="832"/>
      <c r="J172" s="832"/>
      <c r="K172" s="832"/>
      <c r="L172" s="832"/>
      <c r="M172" s="644"/>
      <c r="N172" s="644"/>
      <c r="O172" s="644"/>
      <c r="P172" s="644"/>
      <c r="Q172" s="644"/>
    </row>
    <row r="173" spans="1:17" ht="14.25">
      <c r="A173" s="162"/>
      <c r="B173" s="165" t="s">
        <v>3285</v>
      </c>
      <c r="C173" s="310">
        <v>151</v>
      </c>
      <c r="D173" s="813" t="s">
        <v>879</v>
      </c>
      <c r="E173" s="813" t="s">
        <v>880</v>
      </c>
      <c r="F173" s="806"/>
      <c r="G173" s="806"/>
      <c r="H173" s="832"/>
      <c r="I173" s="832"/>
      <c r="J173" s="832"/>
      <c r="K173" s="832"/>
      <c r="L173" s="832"/>
      <c r="M173" s="644"/>
      <c r="N173" s="644"/>
      <c r="O173" s="644"/>
      <c r="P173" s="644"/>
      <c r="Q173" s="644"/>
    </row>
    <row r="174" spans="1:17" ht="14.25">
      <c r="A174" s="162"/>
      <c r="B174" s="165" t="s">
        <v>3286</v>
      </c>
      <c r="C174" s="310">
        <v>152</v>
      </c>
      <c r="D174" s="813" t="s">
        <v>881</v>
      </c>
      <c r="E174" s="813" t="s">
        <v>882</v>
      </c>
      <c r="F174" s="806"/>
      <c r="G174" s="806"/>
      <c r="H174" s="832"/>
      <c r="I174" s="832"/>
      <c r="J174" s="832"/>
      <c r="K174" s="832"/>
      <c r="L174" s="832"/>
      <c r="M174" s="644"/>
      <c r="N174" s="644"/>
      <c r="O174" s="644"/>
      <c r="P174" s="644"/>
      <c r="Q174" s="644"/>
    </row>
    <row r="175" spans="1:17" ht="14.25">
      <c r="A175" s="162"/>
      <c r="B175" s="165" t="s">
        <v>3287</v>
      </c>
      <c r="C175" s="310">
        <v>153</v>
      </c>
      <c r="D175" s="813" t="s">
        <v>883</v>
      </c>
      <c r="E175" s="813" t="s">
        <v>884</v>
      </c>
      <c r="F175" s="806"/>
      <c r="G175" s="806"/>
      <c r="H175" s="832"/>
      <c r="I175" s="832"/>
      <c r="J175" s="832"/>
      <c r="K175" s="832"/>
      <c r="L175" s="832"/>
      <c r="M175" s="644"/>
      <c r="N175" s="644"/>
      <c r="O175" s="644"/>
      <c r="P175" s="644"/>
      <c r="Q175" s="644"/>
    </row>
    <row r="176" spans="1:17" ht="14.25">
      <c r="A176" s="162"/>
      <c r="B176" s="165" t="s">
        <v>3288</v>
      </c>
      <c r="C176" s="310">
        <v>154</v>
      </c>
      <c r="D176" s="813" t="s">
        <v>885</v>
      </c>
      <c r="E176" s="813" t="s">
        <v>886</v>
      </c>
      <c r="F176" s="806"/>
      <c r="G176" s="806"/>
      <c r="H176" s="832"/>
      <c r="I176" s="832"/>
      <c r="J176" s="832"/>
      <c r="K176" s="832"/>
      <c r="L176" s="832"/>
      <c r="M176" s="644"/>
      <c r="N176" s="644"/>
      <c r="O176" s="644"/>
      <c r="P176" s="644"/>
      <c r="Q176" s="644"/>
    </row>
    <row r="177" spans="1:17" ht="14.25">
      <c r="A177" s="162"/>
      <c r="B177" s="165" t="s">
        <v>3289</v>
      </c>
      <c r="C177" s="310">
        <v>155</v>
      </c>
      <c r="D177" s="813" t="s">
        <v>887</v>
      </c>
      <c r="E177" s="813" t="s">
        <v>888</v>
      </c>
      <c r="F177" s="806"/>
      <c r="G177" s="806"/>
      <c r="H177" s="832"/>
      <c r="I177" s="832"/>
      <c r="J177" s="832"/>
      <c r="K177" s="832"/>
      <c r="L177" s="832"/>
      <c r="M177" s="644"/>
      <c r="N177" s="644"/>
      <c r="O177" s="644"/>
      <c r="P177" s="644"/>
      <c r="Q177" s="644"/>
    </row>
    <row r="178" spans="1:17" ht="14.25">
      <c r="A178" s="162"/>
      <c r="B178" s="165" t="s">
        <v>3290</v>
      </c>
      <c r="C178" s="310">
        <v>156</v>
      </c>
      <c r="D178" s="813" t="s">
        <v>889</v>
      </c>
      <c r="E178" s="813" t="s">
        <v>890</v>
      </c>
      <c r="F178" s="806"/>
      <c r="G178" s="806"/>
      <c r="H178" s="832"/>
      <c r="I178" s="832"/>
      <c r="J178" s="832"/>
      <c r="K178" s="832"/>
      <c r="L178" s="832"/>
      <c r="M178" s="644"/>
      <c r="N178" s="644"/>
      <c r="O178" s="644"/>
      <c r="P178" s="644"/>
      <c r="Q178" s="644"/>
    </row>
    <row r="179" spans="1:17" ht="14.25">
      <c r="A179" s="162"/>
      <c r="B179" s="165" t="s">
        <v>3291</v>
      </c>
      <c r="C179" s="310">
        <v>157</v>
      </c>
      <c r="D179" s="813" t="s">
        <v>891</v>
      </c>
      <c r="E179" s="813" t="s">
        <v>892</v>
      </c>
      <c r="F179" s="806"/>
      <c r="G179" s="806"/>
      <c r="H179" s="832"/>
      <c r="I179" s="832"/>
      <c r="J179" s="832"/>
      <c r="K179" s="832"/>
      <c r="L179" s="832"/>
      <c r="M179" s="644"/>
      <c r="N179" s="644"/>
      <c r="O179" s="644"/>
      <c r="P179" s="644"/>
      <c r="Q179" s="644"/>
    </row>
    <row r="180" spans="1:17" ht="14.25">
      <c r="A180" s="162"/>
      <c r="B180" s="165" t="s">
        <v>3292</v>
      </c>
      <c r="C180" s="310">
        <v>158</v>
      </c>
      <c r="D180" s="813" t="s">
        <v>893</v>
      </c>
      <c r="E180" s="813" t="s">
        <v>894</v>
      </c>
      <c r="F180" s="806"/>
      <c r="G180" s="806"/>
      <c r="H180" s="832"/>
      <c r="I180" s="832"/>
      <c r="J180" s="832"/>
      <c r="K180" s="832"/>
      <c r="L180" s="832"/>
      <c r="M180" s="644"/>
      <c r="N180" s="644"/>
      <c r="O180" s="644"/>
      <c r="P180" s="644"/>
      <c r="Q180" s="644"/>
    </row>
    <row r="181" spans="1:17" ht="14.25">
      <c r="A181" s="162"/>
      <c r="B181" s="165" t="s">
        <v>3293</v>
      </c>
      <c r="C181" s="310">
        <v>159</v>
      </c>
      <c r="D181" s="813" t="s">
        <v>895</v>
      </c>
      <c r="E181" s="813" t="s">
        <v>896</v>
      </c>
      <c r="F181" s="806"/>
      <c r="G181" s="806"/>
      <c r="H181" s="832"/>
      <c r="I181" s="832"/>
      <c r="J181" s="832"/>
      <c r="K181" s="832"/>
      <c r="L181" s="832"/>
      <c r="M181" s="644"/>
      <c r="N181" s="644"/>
      <c r="O181" s="644"/>
      <c r="P181" s="644"/>
      <c r="Q181" s="644"/>
    </row>
    <row r="182" spans="1:17" ht="14.25">
      <c r="A182" s="162"/>
      <c r="B182" s="165" t="s">
        <v>3294</v>
      </c>
      <c r="C182" s="310">
        <v>160</v>
      </c>
      <c r="D182" s="813" t="s">
        <v>897</v>
      </c>
      <c r="E182" s="813" t="s">
        <v>898</v>
      </c>
      <c r="F182" s="806"/>
      <c r="G182" s="806"/>
      <c r="H182" s="832"/>
      <c r="I182" s="832"/>
      <c r="J182" s="832"/>
      <c r="K182" s="832"/>
      <c r="L182" s="832"/>
      <c r="M182" s="644"/>
      <c r="N182" s="644"/>
      <c r="O182" s="644"/>
      <c r="P182" s="644"/>
      <c r="Q182" s="644"/>
    </row>
    <row r="183" spans="1:17" ht="14.25">
      <c r="A183" s="162"/>
      <c r="B183" s="165" t="s">
        <v>3295</v>
      </c>
      <c r="C183" s="310">
        <v>161</v>
      </c>
      <c r="D183" s="813" t="s">
        <v>899</v>
      </c>
      <c r="E183" s="813" t="s">
        <v>900</v>
      </c>
      <c r="F183" s="806"/>
      <c r="G183" s="806"/>
      <c r="H183" s="832"/>
      <c r="I183" s="832"/>
      <c r="J183" s="832"/>
      <c r="K183" s="832"/>
      <c r="L183" s="832"/>
      <c r="M183" s="644"/>
      <c r="N183" s="644"/>
      <c r="O183" s="644"/>
      <c r="P183" s="644"/>
      <c r="Q183" s="644"/>
    </row>
    <row r="184" spans="1:17" ht="14.25">
      <c r="A184" s="162"/>
      <c r="B184" s="165" t="s">
        <v>3296</v>
      </c>
      <c r="C184" s="310">
        <v>162</v>
      </c>
      <c r="D184" s="813" t="s">
        <v>901</v>
      </c>
      <c r="E184" s="813" t="s">
        <v>902</v>
      </c>
      <c r="F184" s="806"/>
      <c r="G184" s="806"/>
      <c r="H184" s="832"/>
      <c r="I184" s="832"/>
      <c r="J184" s="832"/>
      <c r="K184" s="832"/>
      <c r="L184" s="832"/>
      <c r="M184" s="644"/>
      <c r="N184" s="644"/>
      <c r="O184" s="644"/>
      <c r="P184" s="644"/>
      <c r="Q184" s="644"/>
    </row>
    <row r="185" spans="1:17" ht="14.25">
      <c r="A185" s="162"/>
      <c r="B185" s="165" t="s">
        <v>3297</v>
      </c>
      <c r="C185" s="310">
        <v>163</v>
      </c>
      <c r="D185" s="813" t="s">
        <v>903</v>
      </c>
      <c r="E185" s="813" t="s">
        <v>904</v>
      </c>
      <c r="F185" s="806"/>
      <c r="G185" s="806"/>
      <c r="H185" s="832"/>
      <c r="I185" s="832"/>
      <c r="J185" s="832"/>
      <c r="K185" s="832"/>
      <c r="L185" s="832"/>
      <c r="M185" s="644"/>
      <c r="N185" s="644"/>
      <c r="O185" s="644"/>
      <c r="P185" s="644"/>
      <c r="Q185" s="644"/>
    </row>
    <row r="186" spans="1:17" ht="28.5">
      <c r="A186" s="162"/>
      <c r="B186" s="164" t="s">
        <v>3319</v>
      </c>
      <c r="C186" s="310">
        <v>164</v>
      </c>
      <c r="D186" s="624" t="s">
        <v>124</v>
      </c>
      <c r="E186" s="624" t="s">
        <v>128</v>
      </c>
      <c r="F186" s="806"/>
      <c r="G186" s="806"/>
      <c r="H186" s="832"/>
      <c r="I186" s="813" t="s">
        <v>905</v>
      </c>
      <c r="J186" s="813" t="s">
        <v>906</v>
      </c>
      <c r="K186" s="813" t="s">
        <v>907</v>
      </c>
      <c r="L186" s="622" t="s">
        <v>908</v>
      </c>
      <c r="M186" s="644"/>
      <c r="N186" s="644"/>
      <c r="O186" s="644"/>
      <c r="P186" s="644"/>
      <c r="Q186" s="644"/>
    </row>
    <row r="187" spans="1:17" ht="28.5">
      <c r="A187" s="162"/>
      <c r="B187" s="166" t="s">
        <v>3320</v>
      </c>
      <c r="C187" s="310">
        <v>165</v>
      </c>
      <c r="D187" s="624" t="s">
        <v>125</v>
      </c>
      <c r="E187" s="624" t="s">
        <v>129</v>
      </c>
      <c r="F187" s="806"/>
      <c r="G187" s="806"/>
      <c r="H187" s="806"/>
      <c r="I187" s="624" t="s">
        <v>142</v>
      </c>
      <c r="J187" s="624" t="s">
        <v>144</v>
      </c>
      <c r="K187" s="624" t="s">
        <v>146</v>
      </c>
      <c r="L187" s="624" t="s">
        <v>157</v>
      </c>
      <c r="M187" s="644"/>
      <c r="N187" s="644"/>
      <c r="O187" s="644"/>
      <c r="P187" s="644"/>
      <c r="Q187" s="722"/>
    </row>
    <row r="188" spans="1:17" ht="28.5">
      <c r="A188" s="162"/>
      <c r="B188" s="161" t="s">
        <v>3321</v>
      </c>
      <c r="C188" s="310">
        <v>166</v>
      </c>
      <c r="D188" s="806"/>
      <c r="E188" s="806"/>
      <c r="F188" s="806"/>
      <c r="G188" s="806"/>
      <c r="H188" s="806"/>
      <c r="I188" s="624" t="s">
        <v>2279</v>
      </c>
      <c r="J188" s="806"/>
      <c r="K188" s="806"/>
      <c r="L188" s="624" t="s">
        <v>2280</v>
      </c>
      <c r="M188" s="644"/>
      <c r="N188" s="644"/>
      <c r="O188" s="644"/>
      <c r="P188" s="644"/>
      <c r="Q188" s="722"/>
    </row>
    <row r="189" spans="1:17" ht="14.25">
      <c r="A189" s="162"/>
      <c r="B189" s="166" t="s">
        <v>3322</v>
      </c>
      <c r="C189" s="310">
        <v>167</v>
      </c>
      <c r="D189" s="806"/>
      <c r="E189" s="806"/>
      <c r="F189" s="806"/>
      <c r="G189" s="806"/>
      <c r="H189" s="806"/>
      <c r="I189" s="714" t="s">
        <v>909</v>
      </c>
      <c r="J189" s="806"/>
      <c r="K189" s="806"/>
      <c r="L189" s="714" t="s">
        <v>910</v>
      </c>
      <c r="M189" s="644"/>
      <c r="N189" s="644"/>
      <c r="O189" s="644"/>
      <c r="P189" s="644"/>
      <c r="Q189" s="722"/>
    </row>
    <row r="190" spans="4:17" ht="14.25">
      <c r="D190" s="653"/>
      <c r="E190" s="653"/>
      <c r="F190" s="653"/>
      <c r="G190" s="653"/>
      <c r="H190" s="653"/>
      <c r="I190" s="653"/>
      <c r="J190" s="653"/>
      <c r="K190" s="644"/>
      <c r="L190" s="644"/>
      <c r="M190" s="644"/>
      <c r="N190" s="644"/>
      <c r="O190" s="644"/>
      <c r="P190" s="644"/>
      <c r="Q190" s="722"/>
    </row>
    <row r="191" spans="4:17" ht="14.25">
      <c r="D191" s="653"/>
      <c r="E191" s="653"/>
      <c r="F191" s="653"/>
      <c r="G191" s="653"/>
      <c r="H191" s="653"/>
      <c r="I191" s="653"/>
      <c r="J191" s="653"/>
      <c r="K191" s="644"/>
      <c r="L191" s="644"/>
      <c r="M191" s="644"/>
      <c r="N191" s="644"/>
      <c r="O191" s="644"/>
      <c r="P191" s="644"/>
      <c r="Q191" s="722"/>
    </row>
    <row r="192" spans="4:17" ht="14.25">
      <c r="D192" s="653"/>
      <c r="E192" s="653"/>
      <c r="F192" s="653"/>
      <c r="G192" s="653"/>
      <c r="H192" s="653"/>
      <c r="I192" s="653"/>
      <c r="J192" s="653"/>
      <c r="K192" s="644"/>
      <c r="L192" s="644"/>
      <c r="M192" s="644"/>
      <c r="N192" s="644"/>
      <c r="O192" s="644"/>
      <c r="P192" s="644"/>
      <c r="Q192" s="644"/>
    </row>
    <row r="193" spans="4:17" ht="14.25">
      <c r="D193" s="653"/>
      <c r="E193" s="653"/>
      <c r="F193" s="653"/>
      <c r="G193" s="653"/>
      <c r="H193" s="653"/>
      <c r="I193" s="653"/>
      <c r="J193" s="653"/>
      <c r="K193" s="644"/>
      <c r="L193" s="644"/>
      <c r="M193" s="644"/>
      <c r="N193" s="644"/>
      <c r="O193" s="644"/>
      <c r="P193" s="644"/>
      <c r="Q193" s="644"/>
    </row>
    <row r="194" spans="1:17" ht="57">
      <c r="A194" s="160" t="s">
        <v>4458</v>
      </c>
      <c r="B194" s="161"/>
      <c r="C194" s="309"/>
      <c r="D194" s="812" t="s">
        <v>3324</v>
      </c>
      <c r="E194" s="812" t="s">
        <v>3303</v>
      </c>
      <c r="F194" s="812" t="s">
        <v>4460</v>
      </c>
      <c r="G194" s="812" t="s">
        <v>4461</v>
      </c>
      <c r="H194" s="812" t="s">
        <v>3315</v>
      </c>
      <c r="I194" s="812" t="s">
        <v>3306</v>
      </c>
      <c r="J194" s="812" t="s">
        <v>3307</v>
      </c>
      <c r="K194" s="812" t="s">
        <v>3308</v>
      </c>
      <c r="L194" s="722"/>
      <c r="M194" s="644"/>
      <c r="N194" s="644"/>
      <c r="O194" s="644"/>
      <c r="P194" s="644"/>
      <c r="Q194" s="644"/>
    </row>
    <row r="195" spans="1:17" ht="28.5">
      <c r="A195" s="162"/>
      <c r="B195" s="164" t="s">
        <v>4455</v>
      </c>
      <c r="C195" s="311">
        <v>168</v>
      </c>
      <c r="D195" s="779" t="s">
        <v>911</v>
      </c>
      <c r="E195" s="779" t="s">
        <v>912</v>
      </c>
      <c r="F195" s="779" t="s">
        <v>913</v>
      </c>
      <c r="G195" s="614" t="s">
        <v>2281</v>
      </c>
      <c r="H195" s="779" t="s">
        <v>914</v>
      </c>
      <c r="I195" s="779" t="s">
        <v>915</v>
      </c>
      <c r="J195" s="779" t="s">
        <v>916</v>
      </c>
      <c r="K195" s="718" t="s">
        <v>2283</v>
      </c>
      <c r="L195" s="722"/>
      <c r="M195" s="644"/>
      <c r="N195" s="644"/>
      <c r="O195" s="644"/>
      <c r="P195" s="644"/>
      <c r="Q195" s="644"/>
    </row>
    <row r="196" spans="1:17" ht="14.25">
      <c r="A196" s="162"/>
      <c r="B196" s="163" t="s">
        <v>3330</v>
      </c>
      <c r="C196" s="310">
        <v>169</v>
      </c>
      <c r="D196" s="804"/>
      <c r="E196" s="804"/>
      <c r="F196" s="804"/>
      <c r="G196" s="804"/>
      <c r="H196" s="614" t="s">
        <v>2282</v>
      </c>
      <c r="I196" s="804"/>
      <c r="J196" s="804"/>
      <c r="K196" s="718" t="s">
        <v>2284</v>
      </c>
      <c r="L196" s="722"/>
      <c r="M196" s="644"/>
      <c r="N196" s="644"/>
      <c r="O196" s="644"/>
      <c r="P196" s="644"/>
      <c r="Q196" s="644"/>
    </row>
    <row r="197" spans="1:17" ht="14.25">
      <c r="A197" s="162"/>
      <c r="B197" s="164" t="s">
        <v>4456</v>
      </c>
      <c r="C197" s="311">
        <v>170</v>
      </c>
      <c r="D197" s="806"/>
      <c r="E197" s="806"/>
      <c r="F197" s="806"/>
      <c r="G197" s="806"/>
      <c r="H197" s="779" t="s">
        <v>917</v>
      </c>
      <c r="I197" s="804"/>
      <c r="J197" s="804"/>
      <c r="K197" s="714" t="s">
        <v>918</v>
      </c>
      <c r="L197" s="722"/>
      <c r="M197" s="722"/>
      <c r="N197" s="722"/>
      <c r="O197" s="722"/>
      <c r="P197" s="722"/>
      <c r="Q197" s="722"/>
    </row>
    <row r="198" spans="1:17" ht="14.25">
      <c r="A198" s="86"/>
      <c r="B198" s="167"/>
      <c r="C198" s="312"/>
      <c r="D198" s="721"/>
      <c r="E198" s="721"/>
      <c r="F198" s="721"/>
      <c r="G198" s="721"/>
      <c r="H198" s="721"/>
      <c r="I198" s="721"/>
      <c r="J198" s="721"/>
      <c r="K198" s="722"/>
      <c r="L198" s="722"/>
      <c r="M198" s="722"/>
      <c r="N198" s="722"/>
      <c r="O198" s="722"/>
      <c r="P198" s="722"/>
      <c r="Q198" s="722"/>
    </row>
    <row r="199" spans="1:17" ht="24" customHeight="1">
      <c r="A199" s="34"/>
      <c r="B199" s="34"/>
      <c r="C199" s="122"/>
      <c r="D199" s="721"/>
      <c r="E199" s="721"/>
      <c r="F199" s="721"/>
      <c r="G199" s="721"/>
      <c r="H199" s="721"/>
      <c r="I199" s="721"/>
      <c r="J199" s="721"/>
      <c r="K199" s="722"/>
      <c r="L199" s="722"/>
      <c r="M199" s="644"/>
      <c r="N199" s="644"/>
      <c r="O199" s="644"/>
      <c r="P199" s="644"/>
      <c r="Q199" s="644"/>
    </row>
    <row r="200" spans="1:17" ht="49.5" customHeight="1">
      <c r="A200" s="1031" t="s">
        <v>4135</v>
      </c>
      <c r="B200" s="1032"/>
      <c r="C200" s="309"/>
      <c r="D200" s="812" t="s">
        <v>3331</v>
      </c>
      <c r="E200" s="812" t="s">
        <v>3332</v>
      </c>
      <c r="F200" s="812" t="s">
        <v>3306</v>
      </c>
      <c r="G200" s="812" t="s">
        <v>3307</v>
      </c>
      <c r="H200" s="812" t="s">
        <v>3308</v>
      </c>
      <c r="I200" s="721"/>
      <c r="J200" s="721"/>
      <c r="K200" s="722"/>
      <c r="L200" s="722"/>
      <c r="M200" s="644"/>
      <c r="N200" s="644"/>
      <c r="O200" s="644"/>
      <c r="P200" s="644"/>
      <c r="Q200" s="644"/>
    </row>
    <row r="201" spans="1:17" ht="39.75" customHeight="1">
      <c r="A201" s="162"/>
      <c r="B201" s="163" t="s">
        <v>2006</v>
      </c>
      <c r="C201" s="310">
        <v>171</v>
      </c>
      <c r="D201" s="779" t="s">
        <v>919</v>
      </c>
      <c r="E201" s="779" t="s">
        <v>1602</v>
      </c>
      <c r="F201" s="779" t="s">
        <v>920</v>
      </c>
      <c r="G201" s="779" t="s">
        <v>921</v>
      </c>
      <c r="H201" s="624" t="s">
        <v>2285</v>
      </c>
      <c r="I201" s="721"/>
      <c r="J201" s="721"/>
      <c r="K201" s="722"/>
      <c r="L201" s="722"/>
      <c r="M201" s="644"/>
      <c r="N201" s="644"/>
      <c r="O201" s="644"/>
      <c r="P201" s="644"/>
      <c r="Q201" s="644"/>
    </row>
    <row r="202" spans="4:17" ht="11.25" customHeight="1">
      <c r="D202" s="653"/>
      <c r="E202" s="653"/>
      <c r="F202" s="653"/>
      <c r="G202" s="653"/>
      <c r="H202" s="653"/>
      <c r="I202" s="653"/>
      <c r="J202" s="653"/>
      <c r="K202" s="644"/>
      <c r="L202" s="644"/>
      <c r="M202" s="722"/>
      <c r="N202" s="722"/>
      <c r="O202" s="722"/>
      <c r="P202" s="722"/>
      <c r="Q202" s="722"/>
    </row>
    <row r="203" spans="4:17" ht="24" customHeight="1">
      <c r="D203" s="653"/>
      <c r="E203" s="653"/>
      <c r="F203" s="653"/>
      <c r="G203" s="653"/>
      <c r="H203" s="653"/>
      <c r="I203" s="653"/>
      <c r="J203" s="653"/>
      <c r="K203" s="644"/>
      <c r="L203" s="644"/>
      <c r="M203" s="644"/>
      <c r="N203" s="644"/>
      <c r="O203" s="644"/>
      <c r="P203" s="644"/>
      <c r="Q203" s="644"/>
    </row>
    <row r="204" spans="2:17" ht="28.5">
      <c r="B204" s="126" t="s">
        <v>3342</v>
      </c>
      <c r="C204" s="313"/>
      <c r="D204" s="752"/>
      <c r="E204" s="752"/>
      <c r="F204" s="752"/>
      <c r="G204" s="752"/>
      <c r="H204" s="752"/>
      <c r="I204" s="653"/>
      <c r="J204" s="653"/>
      <c r="K204" s="644"/>
      <c r="L204" s="722"/>
      <c r="M204" s="644"/>
      <c r="N204" s="644"/>
      <c r="O204" s="644"/>
      <c r="P204" s="644"/>
      <c r="Q204" s="644"/>
    </row>
    <row r="205" spans="2:17" ht="85.5">
      <c r="B205" s="126" t="s">
        <v>4617</v>
      </c>
      <c r="C205" s="313"/>
      <c r="D205" s="752" t="s">
        <v>3333</v>
      </c>
      <c r="E205" s="752" t="s">
        <v>3344</v>
      </c>
      <c r="F205" s="752" t="s">
        <v>3306</v>
      </c>
      <c r="G205" s="752" t="s">
        <v>3307</v>
      </c>
      <c r="H205" s="752" t="s">
        <v>3343</v>
      </c>
      <c r="I205" s="653"/>
      <c r="J205" s="653"/>
      <c r="K205" s="644"/>
      <c r="L205" s="722"/>
      <c r="M205" s="644"/>
      <c r="N205" s="644"/>
      <c r="O205" s="644"/>
      <c r="P205" s="644"/>
      <c r="Q205" s="644"/>
    </row>
    <row r="206" spans="2:17" ht="28.5">
      <c r="B206" s="608" t="s">
        <v>923</v>
      </c>
      <c r="C206" s="529">
        <v>172</v>
      </c>
      <c r="D206" s="818" t="s">
        <v>924</v>
      </c>
      <c r="E206" s="813" t="s">
        <v>925</v>
      </c>
      <c r="F206" s="818" t="s">
        <v>926</v>
      </c>
      <c r="G206" s="818" t="s">
        <v>927</v>
      </c>
      <c r="H206" s="624" t="s">
        <v>2286</v>
      </c>
      <c r="I206" s="653"/>
      <c r="J206" s="653"/>
      <c r="K206" s="644"/>
      <c r="L206" s="722"/>
      <c r="M206" s="644"/>
      <c r="N206" s="644"/>
      <c r="O206" s="644"/>
      <c r="P206" s="644"/>
      <c r="Q206" s="644"/>
    </row>
    <row r="207" spans="4:17" ht="11.25" customHeight="1">
      <c r="D207" s="653"/>
      <c r="E207" s="721"/>
      <c r="F207" s="721"/>
      <c r="G207" s="721"/>
      <c r="H207" s="721"/>
      <c r="I207" s="721"/>
      <c r="J207" s="721"/>
      <c r="K207" s="722"/>
      <c r="L207" s="722"/>
      <c r="M207" s="722"/>
      <c r="N207" s="722"/>
      <c r="O207" s="722"/>
      <c r="P207" s="722"/>
      <c r="Q207" s="722"/>
    </row>
    <row r="208" spans="4:17" ht="14.25">
      <c r="D208" s="653"/>
      <c r="E208" s="653"/>
      <c r="F208" s="653"/>
      <c r="G208" s="653"/>
      <c r="H208" s="653"/>
      <c r="I208" s="653"/>
      <c r="J208" s="653"/>
      <c r="K208" s="644"/>
      <c r="L208" s="644"/>
      <c r="M208" s="644"/>
      <c r="N208" s="644"/>
      <c r="O208" s="644"/>
      <c r="P208" s="644"/>
      <c r="Q208" s="644"/>
    </row>
    <row r="209" spans="1:17" ht="14.25">
      <c r="A209" s="34"/>
      <c r="B209" s="34"/>
      <c r="C209" s="122"/>
      <c r="D209" s="721"/>
      <c r="E209" s="721"/>
      <c r="F209" s="721"/>
      <c r="G209" s="721"/>
      <c r="H209" s="721"/>
      <c r="I209" s="721"/>
      <c r="J209" s="721"/>
      <c r="K209" s="722"/>
      <c r="L209" s="722"/>
      <c r="M209" s="644"/>
      <c r="N209" s="644"/>
      <c r="O209" s="644"/>
      <c r="P209" s="644"/>
      <c r="Q209" s="644"/>
    </row>
    <row r="210" spans="1:17" ht="150" customHeight="1">
      <c r="A210" s="1031" t="s">
        <v>3334</v>
      </c>
      <c r="B210" s="1032"/>
      <c r="C210" s="309"/>
      <c r="D210" s="812" t="s">
        <v>4475</v>
      </c>
      <c r="E210" s="812" t="s">
        <v>4476</v>
      </c>
      <c r="F210" s="812" t="s">
        <v>4477</v>
      </c>
      <c r="G210" s="812" t="s">
        <v>3336</v>
      </c>
      <c r="H210" s="812" t="s">
        <v>3316</v>
      </c>
      <c r="I210" s="812" t="s">
        <v>3307</v>
      </c>
      <c r="J210" s="812" t="s">
        <v>3337</v>
      </c>
      <c r="K210" s="1024" t="s">
        <v>3338</v>
      </c>
      <c r="L210" s="1025"/>
      <c r="M210" s="644"/>
      <c r="N210" s="644"/>
      <c r="O210" s="644"/>
      <c r="P210" s="644"/>
      <c r="Q210" s="644"/>
    </row>
    <row r="211" spans="1:17" ht="28.5">
      <c r="A211" s="162"/>
      <c r="B211" s="168" t="s">
        <v>3335</v>
      </c>
      <c r="C211" s="309">
        <v>173</v>
      </c>
      <c r="D211" s="779" t="s">
        <v>929</v>
      </c>
      <c r="E211" s="779" t="s">
        <v>930</v>
      </c>
      <c r="F211" s="779" t="s">
        <v>931</v>
      </c>
      <c r="G211" s="624" t="s">
        <v>2287</v>
      </c>
      <c r="H211" s="622" t="s">
        <v>932</v>
      </c>
      <c r="I211" s="622" t="s">
        <v>933</v>
      </c>
      <c r="J211" s="624" t="s">
        <v>2288</v>
      </c>
      <c r="K211" s="1026" t="s">
        <v>934</v>
      </c>
      <c r="L211" s="1027"/>
      <c r="M211" s="644"/>
      <c r="N211" s="644"/>
      <c r="O211" s="644"/>
      <c r="P211" s="644"/>
      <c r="Q211" s="644"/>
    </row>
    <row r="212" spans="1:17" ht="14.25">
      <c r="A212" s="34"/>
      <c r="B212" s="34"/>
      <c r="C212" s="122"/>
      <c r="D212" s="721"/>
      <c r="E212" s="721"/>
      <c r="F212" s="721"/>
      <c r="G212" s="721"/>
      <c r="H212" s="721"/>
      <c r="I212" s="721"/>
      <c r="J212" s="721"/>
      <c r="K212" s="722"/>
      <c r="L212" s="722"/>
      <c r="M212" s="722"/>
      <c r="N212" s="722"/>
      <c r="O212" s="722"/>
      <c r="P212" s="722"/>
      <c r="Q212" s="722"/>
    </row>
    <row r="213" spans="4:17" ht="14.25">
      <c r="D213" s="653"/>
      <c r="E213" s="653"/>
      <c r="F213" s="653"/>
      <c r="G213" s="653"/>
      <c r="H213" s="653"/>
      <c r="I213" s="653"/>
      <c r="J213" s="653"/>
      <c r="K213" s="644"/>
      <c r="L213" s="644"/>
      <c r="M213" s="722"/>
      <c r="N213" s="722"/>
      <c r="O213" s="722"/>
      <c r="P213" s="722"/>
      <c r="Q213" s="722"/>
    </row>
    <row r="214" spans="4:17" ht="37.5" customHeight="1">
      <c r="D214" s="653"/>
      <c r="E214" s="653"/>
      <c r="F214" s="653"/>
      <c r="G214" s="653"/>
      <c r="H214" s="653"/>
      <c r="I214" s="653"/>
      <c r="J214" s="653"/>
      <c r="K214" s="644"/>
      <c r="L214" s="644"/>
      <c r="M214" s="644"/>
      <c r="N214" s="644"/>
      <c r="O214" s="644"/>
      <c r="P214" s="644"/>
      <c r="Q214" s="644"/>
    </row>
    <row r="215" spans="2:17" ht="128.25">
      <c r="B215" s="160" t="s">
        <v>3339</v>
      </c>
      <c r="C215" s="314"/>
      <c r="D215" s="812" t="s">
        <v>3341</v>
      </c>
      <c r="E215" s="812" t="s">
        <v>4478</v>
      </c>
      <c r="F215" s="812" t="s">
        <v>4479</v>
      </c>
      <c r="G215" s="812" t="s">
        <v>4480</v>
      </c>
      <c r="H215" s="812" t="s">
        <v>4481</v>
      </c>
      <c r="I215" s="812" t="s">
        <v>4482</v>
      </c>
      <c r="J215" s="812" t="s">
        <v>3306</v>
      </c>
      <c r="K215" s="812" t="s">
        <v>3307</v>
      </c>
      <c r="L215" s="812" t="s">
        <v>3345</v>
      </c>
      <c r="M215" s="1028" t="s">
        <v>3346</v>
      </c>
      <c r="N215" s="1029"/>
      <c r="O215" s="644"/>
      <c r="P215" s="644"/>
      <c r="Q215" s="644"/>
    </row>
    <row r="216" spans="2:17" ht="28.5">
      <c r="B216" s="155" t="s">
        <v>3340</v>
      </c>
      <c r="C216" s="308">
        <v>174</v>
      </c>
      <c r="D216" s="779" t="s">
        <v>935</v>
      </c>
      <c r="E216" s="779" t="s">
        <v>936</v>
      </c>
      <c r="F216" s="779" t="s">
        <v>937</v>
      </c>
      <c r="G216" s="779" t="s">
        <v>938</v>
      </c>
      <c r="H216" s="779" t="s">
        <v>939</v>
      </c>
      <c r="I216" s="624" t="s">
        <v>2289</v>
      </c>
      <c r="J216" s="622" t="s">
        <v>940</v>
      </c>
      <c r="K216" s="622" t="s">
        <v>941</v>
      </c>
      <c r="L216" s="624" t="s">
        <v>2290</v>
      </c>
      <c r="M216" s="1026" t="s">
        <v>942</v>
      </c>
      <c r="N216" s="1027"/>
      <c r="O216" s="644"/>
      <c r="P216" s="644"/>
      <c r="Q216" s="644"/>
    </row>
    <row r="217" spans="4:17" ht="15" customHeight="1">
      <c r="D217" s="653"/>
      <c r="E217" s="653"/>
      <c r="F217" s="653"/>
      <c r="G217" s="653"/>
      <c r="H217" s="653"/>
      <c r="I217" s="653"/>
      <c r="J217" s="653"/>
      <c r="K217" s="644"/>
      <c r="L217" s="644"/>
      <c r="M217" s="644"/>
      <c r="N217" s="644"/>
      <c r="O217" s="644"/>
      <c r="P217" s="644"/>
      <c r="Q217" s="644"/>
    </row>
    <row r="218" spans="4:17" ht="14.25">
      <c r="D218" s="653"/>
      <c r="E218" s="653"/>
      <c r="F218" s="653"/>
      <c r="G218" s="653"/>
      <c r="H218" s="653"/>
      <c r="I218" s="653"/>
      <c r="J218" s="653"/>
      <c r="K218" s="644"/>
      <c r="L218" s="644"/>
      <c r="M218" s="722"/>
      <c r="N218" s="722"/>
      <c r="O218" s="722"/>
      <c r="P218" s="722"/>
      <c r="Q218" s="722"/>
    </row>
    <row r="219" spans="4:17" ht="14.25">
      <c r="D219" s="653"/>
      <c r="E219" s="653"/>
      <c r="F219" s="653"/>
      <c r="G219" s="653"/>
      <c r="H219" s="653"/>
      <c r="I219" s="653"/>
      <c r="J219" s="653"/>
      <c r="K219" s="644"/>
      <c r="L219" s="644"/>
      <c r="M219" s="644"/>
      <c r="N219" s="644"/>
      <c r="O219" s="644"/>
      <c r="P219" s="644"/>
      <c r="Q219" s="722"/>
    </row>
    <row r="220" spans="2:17" ht="14.25">
      <c r="B220" s="810" t="s">
        <v>4483</v>
      </c>
      <c r="C220" s="811"/>
      <c r="D220" s="819"/>
      <c r="E220" s="819"/>
      <c r="F220" s="820"/>
      <c r="G220" s="721"/>
      <c r="H220" s="653"/>
      <c r="I220" s="653"/>
      <c r="J220" s="653"/>
      <c r="K220" s="644"/>
      <c r="L220" s="722"/>
      <c r="M220" s="644"/>
      <c r="N220" s="644"/>
      <c r="O220" s="644"/>
      <c r="P220" s="644"/>
      <c r="Q220" s="722"/>
    </row>
    <row r="221" spans="2:17" ht="42.75">
      <c r="B221" s="126"/>
      <c r="C221" s="313"/>
      <c r="D221" s="752" t="s">
        <v>4484</v>
      </c>
      <c r="E221" s="752" t="s">
        <v>3306</v>
      </c>
      <c r="F221" s="752" t="s">
        <v>4485</v>
      </c>
      <c r="G221" s="721"/>
      <c r="H221" s="653"/>
      <c r="I221" s="653"/>
      <c r="J221" s="653"/>
      <c r="K221" s="644"/>
      <c r="L221" s="644"/>
      <c r="M221" s="644"/>
      <c r="N221" s="644"/>
      <c r="O221" s="644"/>
      <c r="P221" s="644"/>
      <c r="Q221" s="722"/>
    </row>
    <row r="222" spans="2:17" ht="24.75" customHeight="1">
      <c r="B222" s="400" t="s">
        <v>3347</v>
      </c>
      <c r="C222" s="315">
        <v>175</v>
      </c>
      <c r="D222" s="614" t="s">
        <v>2291</v>
      </c>
      <c r="E222" s="614" t="s">
        <v>2293</v>
      </c>
      <c r="F222" s="614" t="s">
        <v>2296</v>
      </c>
      <c r="G222" s="721"/>
      <c r="H222" s="653"/>
      <c r="I222" s="653"/>
      <c r="J222" s="653"/>
      <c r="K222" s="644"/>
      <c r="L222" s="644"/>
      <c r="M222" s="644"/>
      <c r="N222" s="644"/>
      <c r="O222" s="644"/>
      <c r="P222" s="644"/>
      <c r="Q222" s="722"/>
    </row>
    <row r="223" spans="2:17" ht="21" customHeight="1">
      <c r="B223" s="400" t="s">
        <v>3348</v>
      </c>
      <c r="C223" s="315">
        <v>176</v>
      </c>
      <c r="D223" s="614" t="s">
        <v>2292</v>
      </c>
      <c r="E223" s="614" t="s">
        <v>2294</v>
      </c>
      <c r="F223" s="614" t="s">
        <v>2297</v>
      </c>
      <c r="G223" s="721"/>
      <c r="H223" s="653"/>
      <c r="I223" s="653"/>
      <c r="J223" s="653"/>
      <c r="K223" s="644"/>
      <c r="L223" s="644"/>
      <c r="M223" s="722"/>
      <c r="N223" s="722"/>
      <c r="O223" s="722"/>
      <c r="P223" s="722"/>
      <c r="Q223" s="722"/>
    </row>
    <row r="224" spans="2:17" ht="24.75" customHeight="1">
      <c r="B224" s="400" t="s">
        <v>3349</v>
      </c>
      <c r="C224" s="315">
        <v>177</v>
      </c>
      <c r="D224" s="613" t="s">
        <v>943</v>
      </c>
      <c r="E224" s="614" t="s">
        <v>2295</v>
      </c>
      <c r="F224" s="613" t="s">
        <v>944</v>
      </c>
      <c r="G224" s="721"/>
      <c r="H224" s="653"/>
      <c r="I224" s="653"/>
      <c r="J224" s="653"/>
      <c r="K224" s="644"/>
      <c r="L224" s="644"/>
      <c r="M224" s="722"/>
      <c r="N224" s="722"/>
      <c r="O224" s="722"/>
      <c r="P224" s="722"/>
      <c r="Q224" s="722"/>
    </row>
    <row r="225" spans="4:17" ht="14.25">
      <c r="D225" s="653"/>
      <c r="E225" s="653"/>
      <c r="F225" s="653"/>
      <c r="G225" s="653"/>
      <c r="H225" s="653"/>
      <c r="I225" s="653"/>
      <c r="J225" s="653"/>
      <c r="K225" s="644"/>
      <c r="L225" s="644"/>
      <c r="M225" s="722"/>
      <c r="N225" s="722"/>
      <c r="O225" s="722"/>
      <c r="P225" s="722"/>
      <c r="Q225" s="722"/>
    </row>
    <row r="226" spans="4:17" ht="14.25">
      <c r="D226" s="653"/>
      <c r="E226" s="653"/>
      <c r="F226" s="653"/>
      <c r="G226" s="653"/>
      <c r="H226" s="653"/>
      <c r="I226" s="653"/>
      <c r="J226" s="653"/>
      <c r="K226" s="644"/>
      <c r="L226" s="644"/>
      <c r="M226" s="644"/>
      <c r="N226" s="644"/>
      <c r="O226" s="644"/>
      <c r="P226" s="644"/>
      <c r="Q226" s="644"/>
    </row>
    <row r="227" spans="4:17" ht="14.25">
      <c r="D227" s="653"/>
      <c r="E227" s="653"/>
      <c r="F227" s="653"/>
      <c r="G227" s="653"/>
      <c r="H227" s="653"/>
      <c r="I227" s="653"/>
      <c r="J227" s="653"/>
      <c r="K227" s="644"/>
      <c r="L227" s="644"/>
      <c r="M227" s="644"/>
      <c r="N227" s="644"/>
      <c r="O227" s="644"/>
      <c r="P227" s="644"/>
      <c r="Q227" s="644"/>
    </row>
    <row r="228" spans="1:17" ht="57">
      <c r="A228" s="160" t="s">
        <v>3350</v>
      </c>
      <c r="B228" s="161"/>
      <c r="C228" s="309"/>
      <c r="D228" s="812" t="s">
        <v>4486</v>
      </c>
      <c r="E228" s="812" t="s">
        <v>4487</v>
      </c>
      <c r="F228" s="812" t="s">
        <v>3351</v>
      </c>
      <c r="G228" s="812" t="s">
        <v>3306</v>
      </c>
      <c r="H228" s="812" t="s">
        <v>3307</v>
      </c>
      <c r="I228" s="812" t="s">
        <v>3352</v>
      </c>
      <c r="J228" s="722"/>
      <c r="K228" s="722"/>
      <c r="L228" s="722"/>
      <c r="M228" s="644"/>
      <c r="N228" s="644"/>
      <c r="O228" s="644"/>
      <c r="P228" s="644"/>
      <c r="Q228" s="644"/>
    </row>
    <row r="229" spans="1:17" ht="14.25">
      <c r="A229" s="162"/>
      <c r="B229" s="169" t="s">
        <v>4670</v>
      </c>
      <c r="C229" s="310">
        <v>178</v>
      </c>
      <c r="D229" s="779" t="s">
        <v>1603</v>
      </c>
      <c r="E229" s="779" t="s">
        <v>167</v>
      </c>
      <c r="F229" s="614" t="s">
        <v>2298</v>
      </c>
      <c r="G229" s="613" t="s">
        <v>168</v>
      </c>
      <c r="H229" s="613" t="s">
        <v>169</v>
      </c>
      <c r="I229" s="614" t="s">
        <v>2299</v>
      </c>
      <c r="J229" s="722"/>
      <c r="K229" s="722"/>
      <c r="L229" s="722"/>
      <c r="M229" s="644"/>
      <c r="N229" s="644"/>
      <c r="O229" s="644"/>
      <c r="P229" s="644"/>
      <c r="Q229" s="644"/>
    </row>
    <row r="230" spans="1:17" ht="14.25">
      <c r="A230" s="34"/>
      <c r="B230" s="34"/>
      <c r="C230" s="122"/>
      <c r="D230" s="721"/>
      <c r="E230" s="721"/>
      <c r="F230" s="721"/>
      <c r="G230" s="721"/>
      <c r="H230" s="721"/>
      <c r="I230" s="721"/>
      <c r="J230" s="721"/>
      <c r="K230" s="722"/>
      <c r="L230" s="722"/>
      <c r="M230" s="644"/>
      <c r="N230" s="644"/>
      <c r="O230" s="644"/>
      <c r="P230" s="644"/>
      <c r="Q230" s="644"/>
    </row>
    <row r="231" spans="4:17" ht="14.25">
      <c r="D231" s="653"/>
      <c r="E231" s="653"/>
      <c r="F231" s="653"/>
      <c r="G231" s="653"/>
      <c r="H231" s="653"/>
      <c r="I231" s="653"/>
      <c r="J231" s="653"/>
      <c r="K231" s="644"/>
      <c r="L231" s="644"/>
      <c r="M231" s="644"/>
      <c r="N231" s="644"/>
      <c r="O231" s="644"/>
      <c r="P231" s="644"/>
      <c r="Q231" s="644"/>
    </row>
    <row r="232" spans="2:17" ht="14.25">
      <c r="B232" s="170" t="s">
        <v>3434</v>
      </c>
      <c r="C232" s="316"/>
      <c r="D232" s="821"/>
      <c r="E232" s="821"/>
      <c r="F232" s="822"/>
      <c r="G232" s="653"/>
      <c r="H232" s="653"/>
      <c r="I232" s="653"/>
      <c r="J232" s="653"/>
      <c r="K232" s="644"/>
      <c r="L232" s="644"/>
      <c r="M232" s="644"/>
      <c r="N232" s="644"/>
      <c r="O232" s="644"/>
      <c r="P232" s="644"/>
      <c r="Q232" s="644"/>
    </row>
    <row r="233" spans="2:17" ht="42.75">
      <c r="B233" s="171" t="s">
        <v>3435</v>
      </c>
      <c r="C233" s="317"/>
      <c r="D233" s="823" t="s">
        <v>3306</v>
      </c>
      <c r="E233" s="823" t="s">
        <v>3307</v>
      </c>
      <c r="F233" s="752" t="s">
        <v>3436</v>
      </c>
      <c r="G233" s="653"/>
      <c r="H233" s="653"/>
      <c r="I233" s="653"/>
      <c r="J233" s="653"/>
      <c r="K233" s="722"/>
      <c r="L233" s="722"/>
      <c r="M233" s="644"/>
      <c r="N233" s="644"/>
      <c r="O233" s="644"/>
      <c r="P233" s="644"/>
      <c r="Q233" s="644"/>
    </row>
    <row r="234" spans="2:17" ht="14.25">
      <c r="B234" s="607" t="s">
        <v>1607</v>
      </c>
      <c r="C234" s="308">
        <v>179</v>
      </c>
      <c r="D234" s="647" t="s">
        <v>1608</v>
      </c>
      <c r="E234" s="647" t="s">
        <v>170</v>
      </c>
      <c r="F234" s="614" t="s">
        <v>2300</v>
      </c>
      <c r="G234" s="653"/>
      <c r="H234" s="653"/>
      <c r="I234" s="653"/>
      <c r="J234" s="653"/>
      <c r="K234" s="722"/>
      <c r="L234" s="722"/>
      <c r="M234" s="644"/>
      <c r="N234" s="644"/>
      <c r="O234" s="644"/>
      <c r="P234" s="644"/>
      <c r="Q234" s="644"/>
    </row>
    <row r="235" spans="4:17" ht="11.25" customHeight="1">
      <c r="D235" s="653"/>
      <c r="E235" s="721"/>
      <c r="F235" s="721"/>
      <c r="G235" s="721"/>
      <c r="H235" s="721"/>
      <c r="I235" s="721"/>
      <c r="J235" s="722"/>
      <c r="K235" s="722"/>
      <c r="L235" s="722"/>
      <c r="M235" s="644"/>
      <c r="N235" s="644"/>
      <c r="O235" s="644"/>
      <c r="P235" s="644"/>
      <c r="Q235" s="644"/>
    </row>
    <row r="236" spans="4:17" ht="11.25" customHeight="1">
      <c r="D236" s="653"/>
      <c r="E236" s="721"/>
      <c r="F236" s="721"/>
      <c r="G236" s="721"/>
      <c r="H236" s="721"/>
      <c r="I236" s="721"/>
      <c r="J236" s="722"/>
      <c r="K236" s="722"/>
      <c r="L236" s="722"/>
      <c r="M236" s="722"/>
      <c r="N236" s="722"/>
      <c r="O236" s="722"/>
      <c r="P236" s="722"/>
      <c r="Q236" s="722"/>
    </row>
    <row r="237" spans="4:17" ht="14.25">
      <c r="D237" s="653"/>
      <c r="E237" s="653"/>
      <c r="F237" s="653"/>
      <c r="G237" s="653"/>
      <c r="H237" s="653"/>
      <c r="I237" s="653"/>
      <c r="J237" s="653"/>
      <c r="K237" s="644"/>
      <c r="L237" s="644"/>
      <c r="M237" s="644"/>
      <c r="N237" s="644"/>
      <c r="O237" s="644"/>
      <c r="P237" s="644"/>
      <c r="Q237" s="644"/>
    </row>
    <row r="238" spans="2:17" ht="57">
      <c r="B238" s="171" t="s">
        <v>3437</v>
      </c>
      <c r="C238" s="317"/>
      <c r="D238" s="823" t="s">
        <v>3439</v>
      </c>
      <c r="E238" s="823" t="s">
        <v>4490</v>
      </c>
      <c r="F238" s="823" t="s">
        <v>4102</v>
      </c>
      <c r="G238" s="823" t="s">
        <v>3440</v>
      </c>
      <c r="H238" s="823" t="s">
        <v>3306</v>
      </c>
      <c r="I238" s="823" t="s">
        <v>3307</v>
      </c>
      <c r="J238" s="752" t="s">
        <v>3441</v>
      </c>
      <c r="K238" s="644"/>
      <c r="L238" s="644"/>
      <c r="M238" s="644"/>
      <c r="N238" s="644"/>
      <c r="O238" s="644"/>
      <c r="P238" s="644"/>
      <c r="Q238" s="644"/>
    </row>
    <row r="239" spans="2:17" ht="14.25">
      <c r="B239" s="530" t="s">
        <v>4488</v>
      </c>
      <c r="C239" s="315">
        <v>180</v>
      </c>
      <c r="D239" s="779" t="s">
        <v>171</v>
      </c>
      <c r="E239" s="647" t="s">
        <v>172</v>
      </c>
      <c r="F239" s="647" t="s">
        <v>173</v>
      </c>
      <c r="G239" s="647" t="s">
        <v>174</v>
      </c>
      <c r="H239" s="647" t="s">
        <v>175</v>
      </c>
      <c r="I239" s="647" t="s">
        <v>176</v>
      </c>
      <c r="J239" s="647" t="s">
        <v>177</v>
      </c>
      <c r="K239" s="644"/>
      <c r="L239" s="644"/>
      <c r="M239" s="644"/>
      <c r="N239" s="644"/>
      <c r="O239" s="644"/>
      <c r="P239" s="644"/>
      <c r="Q239" s="644"/>
    </row>
    <row r="240" spans="2:17" ht="14.25">
      <c r="B240" s="530" t="s">
        <v>4552</v>
      </c>
      <c r="C240" s="315">
        <v>181</v>
      </c>
      <c r="D240" s="779" t="s">
        <v>178</v>
      </c>
      <c r="E240" s="647" t="s">
        <v>179</v>
      </c>
      <c r="F240" s="647" t="s">
        <v>180</v>
      </c>
      <c r="G240" s="647" t="s">
        <v>181</v>
      </c>
      <c r="H240" s="647" t="s">
        <v>182</v>
      </c>
      <c r="I240" s="647" t="s">
        <v>183</v>
      </c>
      <c r="J240" s="647" t="s">
        <v>184</v>
      </c>
      <c r="K240" s="644"/>
      <c r="L240" s="644"/>
      <c r="M240" s="644"/>
      <c r="N240" s="644"/>
      <c r="O240" s="644"/>
      <c r="P240" s="644"/>
      <c r="Q240" s="644"/>
    </row>
    <row r="241" spans="2:17" ht="14.25">
      <c r="B241" s="530" t="s">
        <v>4489</v>
      </c>
      <c r="C241" s="315">
        <v>182</v>
      </c>
      <c r="D241" s="779" t="s">
        <v>185</v>
      </c>
      <c r="E241" s="647" t="s">
        <v>186</v>
      </c>
      <c r="F241" s="647" t="s">
        <v>187</v>
      </c>
      <c r="G241" s="647" t="s">
        <v>188</v>
      </c>
      <c r="H241" s="647" t="s">
        <v>189</v>
      </c>
      <c r="I241" s="647" t="s">
        <v>190</v>
      </c>
      <c r="J241" s="647" t="s">
        <v>191</v>
      </c>
      <c r="K241" s="644"/>
      <c r="L241" s="644"/>
      <c r="M241" s="644"/>
      <c r="N241" s="644"/>
      <c r="O241" s="644"/>
      <c r="P241" s="644"/>
      <c r="Q241" s="644"/>
    </row>
    <row r="242" spans="2:17" ht="14.25">
      <c r="B242" s="530" t="s">
        <v>4553</v>
      </c>
      <c r="C242" s="315">
        <v>183</v>
      </c>
      <c r="D242" s="779" t="s">
        <v>192</v>
      </c>
      <c r="E242" s="647" t="s">
        <v>193</v>
      </c>
      <c r="F242" s="647" t="s">
        <v>194</v>
      </c>
      <c r="G242" s="647" t="s">
        <v>195</v>
      </c>
      <c r="H242" s="647" t="s">
        <v>196</v>
      </c>
      <c r="I242" s="647" t="s">
        <v>197</v>
      </c>
      <c r="J242" s="647" t="s">
        <v>198</v>
      </c>
      <c r="K242" s="644"/>
      <c r="L242" s="644"/>
      <c r="M242" s="644"/>
      <c r="N242" s="644"/>
      <c r="O242" s="644"/>
      <c r="P242" s="644"/>
      <c r="Q242" s="644"/>
    </row>
    <row r="243" spans="2:17" ht="14.25">
      <c r="B243" s="530" t="s">
        <v>3438</v>
      </c>
      <c r="C243" s="315">
        <v>184</v>
      </c>
      <c r="D243" s="779" t="s">
        <v>199</v>
      </c>
      <c r="E243" s="647" t="s">
        <v>200</v>
      </c>
      <c r="F243" s="647" t="s">
        <v>201</v>
      </c>
      <c r="G243" s="647" t="s">
        <v>202</v>
      </c>
      <c r="H243" s="647" t="s">
        <v>203</v>
      </c>
      <c r="I243" s="647" t="s">
        <v>204</v>
      </c>
      <c r="J243" s="647" t="s">
        <v>205</v>
      </c>
      <c r="K243" s="644"/>
      <c r="L243" s="644"/>
      <c r="M243" s="644"/>
      <c r="N243" s="644"/>
      <c r="O243" s="644"/>
      <c r="P243" s="644"/>
      <c r="Q243" s="644"/>
    </row>
    <row r="244" spans="2:17" ht="28.5">
      <c r="B244" s="530" t="s">
        <v>1503</v>
      </c>
      <c r="C244" s="315">
        <v>185</v>
      </c>
      <c r="D244" s="614" t="s">
        <v>162</v>
      </c>
      <c r="E244" s="804"/>
      <c r="F244" s="804"/>
      <c r="G244" s="824" t="s">
        <v>163</v>
      </c>
      <c r="H244" s="824" t="s">
        <v>164</v>
      </c>
      <c r="I244" s="824" t="s">
        <v>165</v>
      </c>
      <c r="J244" s="824" t="s">
        <v>166</v>
      </c>
      <c r="K244" s="644"/>
      <c r="L244" s="644"/>
      <c r="M244" s="644"/>
      <c r="N244" s="644"/>
      <c r="O244" s="644"/>
      <c r="P244" s="644"/>
      <c r="Q244" s="644"/>
    </row>
    <row r="245" spans="4:17" ht="14.25">
      <c r="D245" s="653"/>
      <c r="E245" s="653"/>
      <c r="F245" s="653"/>
      <c r="G245" s="653"/>
      <c r="H245" s="653"/>
      <c r="I245" s="653"/>
      <c r="J245" s="722"/>
      <c r="K245" s="644"/>
      <c r="L245" s="644"/>
      <c r="M245" s="644"/>
      <c r="N245" s="644"/>
      <c r="O245" s="644"/>
      <c r="P245" s="644"/>
      <c r="Q245" s="644"/>
    </row>
    <row r="246" spans="4:17" ht="14.25">
      <c r="D246" s="653"/>
      <c r="E246" s="653"/>
      <c r="F246" s="653"/>
      <c r="G246" s="653"/>
      <c r="H246" s="653"/>
      <c r="I246" s="653"/>
      <c r="J246" s="653"/>
      <c r="K246" s="644"/>
      <c r="L246" s="644"/>
      <c r="M246" s="644"/>
      <c r="N246" s="644"/>
      <c r="O246" s="644"/>
      <c r="P246" s="644"/>
      <c r="Q246" s="644"/>
    </row>
    <row r="247" spans="2:17" ht="14.25">
      <c r="B247" s="810" t="s">
        <v>3437</v>
      </c>
      <c r="C247" s="811"/>
      <c r="D247" s="819"/>
      <c r="E247" s="819"/>
      <c r="F247" s="820"/>
      <c r="G247" s="653"/>
      <c r="H247" s="653"/>
      <c r="I247" s="653"/>
      <c r="J247" s="653"/>
      <c r="K247" s="644"/>
      <c r="L247" s="644"/>
      <c r="M247" s="644"/>
      <c r="N247" s="644"/>
      <c r="O247" s="644"/>
      <c r="P247" s="644"/>
      <c r="Q247" s="644"/>
    </row>
    <row r="248" spans="2:17" ht="57">
      <c r="B248" s="126"/>
      <c r="C248" s="313"/>
      <c r="D248" s="752" t="s">
        <v>3440</v>
      </c>
      <c r="E248" s="752" t="s">
        <v>3306</v>
      </c>
      <c r="F248" s="752" t="s">
        <v>3441</v>
      </c>
      <c r="G248" s="721"/>
      <c r="H248" s="653"/>
      <c r="I248" s="653"/>
      <c r="J248" s="653"/>
      <c r="K248" s="644"/>
      <c r="L248" s="722"/>
      <c r="M248" s="644"/>
      <c r="N248" s="644"/>
      <c r="O248" s="644"/>
      <c r="P248" s="644"/>
      <c r="Q248" s="644"/>
    </row>
    <row r="249" spans="2:17" ht="21" customHeight="1">
      <c r="B249" s="530" t="s">
        <v>3347</v>
      </c>
      <c r="C249" s="315">
        <v>186</v>
      </c>
      <c r="D249" s="614" t="s">
        <v>2301</v>
      </c>
      <c r="E249" s="614" t="s">
        <v>2303</v>
      </c>
      <c r="F249" s="614" t="s">
        <v>2306</v>
      </c>
      <c r="G249" s="721"/>
      <c r="H249" s="653"/>
      <c r="I249" s="653"/>
      <c r="J249" s="653"/>
      <c r="K249" s="644"/>
      <c r="L249" s="644"/>
      <c r="M249" s="644"/>
      <c r="N249" s="644"/>
      <c r="O249" s="644"/>
      <c r="P249" s="644"/>
      <c r="Q249" s="644"/>
    </row>
    <row r="250" spans="2:17" ht="24" customHeight="1">
      <c r="B250" s="530" t="s">
        <v>3442</v>
      </c>
      <c r="C250" s="315">
        <v>187</v>
      </c>
      <c r="D250" s="614" t="s">
        <v>2302</v>
      </c>
      <c r="E250" s="614" t="s">
        <v>2304</v>
      </c>
      <c r="F250" s="614" t="s">
        <v>2307</v>
      </c>
      <c r="G250" s="721"/>
      <c r="H250" s="653"/>
      <c r="I250" s="653"/>
      <c r="J250" s="653"/>
      <c r="K250" s="644"/>
      <c r="L250" s="644"/>
      <c r="M250" s="644"/>
      <c r="N250" s="644"/>
      <c r="O250" s="644"/>
      <c r="P250" s="644"/>
      <c r="Q250" s="644"/>
    </row>
    <row r="251" spans="2:17" ht="24" customHeight="1">
      <c r="B251" s="530" t="s">
        <v>3349</v>
      </c>
      <c r="C251" s="315">
        <v>188</v>
      </c>
      <c r="D251" s="613" t="s">
        <v>206</v>
      </c>
      <c r="E251" s="614" t="s">
        <v>2305</v>
      </c>
      <c r="F251" s="613" t="s">
        <v>207</v>
      </c>
      <c r="G251" s="721"/>
      <c r="H251" s="653"/>
      <c r="I251" s="653"/>
      <c r="J251" s="653"/>
      <c r="K251" s="644"/>
      <c r="L251" s="644"/>
      <c r="M251" s="722"/>
      <c r="N251" s="722"/>
      <c r="O251" s="722"/>
      <c r="P251" s="722"/>
      <c r="Q251" s="722"/>
    </row>
    <row r="252" spans="2:17" ht="14.25">
      <c r="B252" s="34"/>
      <c r="C252" s="122"/>
      <c r="D252" s="721"/>
      <c r="E252" s="721"/>
      <c r="F252" s="721"/>
      <c r="G252" s="721"/>
      <c r="H252" s="653"/>
      <c r="I252" s="653"/>
      <c r="J252" s="653"/>
      <c r="K252" s="644"/>
      <c r="L252" s="644"/>
      <c r="M252" s="722"/>
      <c r="N252" s="722"/>
      <c r="O252" s="722"/>
      <c r="P252" s="722"/>
      <c r="Q252" s="722"/>
    </row>
    <row r="253" spans="4:17" ht="14.25">
      <c r="D253" s="653"/>
      <c r="E253" s="653"/>
      <c r="F253" s="653"/>
      <c r="G253" s="653"/>
      <c r="H253" s="653"/>
      <c r="I253" s="653"/>
      <c r="J253" s="653"/>
      <c r="K253" s="644"/>
      <c r="L253" s="644"/>
      <c r="M253" s="644"/>
      <c r="N253" s="644"/>
      <c r="O253" s="644"/>
      <c r="P253" s="644"/>
      <c r="Q253" s="644"/>
    </row>
    <row r="254" spans="4:17" ht="14.25">
      <c r="D254" s="653"/>
      <c r="E254" s="653"/>
      <c r="F254" s="653"/>
      <c r="G254" s="653"/>
      <c r="H254" s="653"/>
      <c r="I254" s="653"/>
      <c r="J254" s="653"/>
      <c r="K254" s="644"/>
      <c r="L254" s="644"/>
      <c r="M254" s="644"/>
      <c r="N254" s="644"/>
      <c r="O254" s="644"/>
      <c r="P254" s="644"/>
      <c r="Q254" s="644"/>
    </row>
    <row r="255" spans="2:17" ht="14.25">
      <c r="B255" s="810" t="s">
        <v>4491</v>
      </c>
      <c r="C255" s="811"/>
      <c r="D255" s="819"/>
      <c r="E255" s="819"/>
      <c r="F255" s="819"/>
      <c r="G255" s="819"/>
      <c r="H255" s="819"/>
      <c r="I255" s="820"/>
      <c r="J255" s="653"/>
      <c r="K255" s="644"/>
      <c r="L255" s="644"/>
      <c r="M255" s="644"/>
      <c r="N255" s="644"/>
      <c r="O255" s="644"/>
      <c r="P255" s="644"/>
      <c r="Q255" s="644"/>
    </row>
    <row r="256" spans="2:17" ht="57">
      <c r="B256" s="153"/>
      <c r="C256" s="307"/>
      <c r="D256" s="752" t="s">
        <v>3445</v>
      </c>
      <c r="E256" s="752" t="s">
        <v>4492</v>
      </c>
      <c r="F256" s="752" t="s">
        <v>3446</v>
      </c>
      <c r="G256" s="752" t="s">
        <v>3306</v>
      </c>
      <c r="H256" s="752" t="s">
        <v>3307</v>
      </c>
      <c r="I256" s="752" t="s">
        <v>4493</v>
      </c>
      <c r="J256" s="653"/>
      <c r="K256" s="644"/>
      <c r="L256" s="644"/>
      <c r="M256" s="644"/>
      <c r="N256" s="644"/>
      <c r="O256" s="644"/>
      <c r="P256" s="644"/>
      <c r="Q256" s="644"/>
    </row>
    <row r="257" spans="2:17" ht="25.5" customHeight="1">
      <c r="B257" s="530" t="s">
        <v>3443</v>
      </c>
      <c r="C257" s="315">
        <v>189</v>
      </c>
      <c r="D257" s="779" t="s">
        <v>208</v>
      </c>
      <c r="E257" s="779" t="s">
        <v>209</v>
      </c>
      <c r="F257" s="614" t="s">
        <v>2310</v>
      </c>
      <c r="G257" s="779" t="s">
        <v>210</v>
      </c>
      <c r="H257" s="779" t="s">
        <v>211</v>
      </c>
      <c r="I257" s="614" t="s">
        <v>2315</v>
      </c>
      <c r="J257" s="653"/>
      <c r="K257" s="644"/>
      <c r="L257" s="644"/>
      <c r="M257" s="644"/>
      <c r="N257" s="644"/>
      <c r="O257" s="644"/>
      <c r="P257" s="644"/>
      <c r="Q257" s="644"/>
    </row>
    <row r="258" spans="2:17" ht="21.75" customHeight="1">
      <c r="B258" s="530" t="s">
        <v>3444</v>
      </c>
      <c r="C258" s="315">
        <v>190</v>
      </c>
      <c r="D258" s="779" t="s">
        <v>212</v>
      </c>
      <c r="E258" s="779" t="s">
        <v>213</v>
      </c>
      <c r="F258" s="614" t="s">
        <v>2311</v>
      </c>
      <c r="G258" s="779" t="s">
        <v>214</v>
      </c>
      <c r="H258" s="779" t="s">
        <v>215</v>
      </c>
      <c r="I258" s="614" t="s">
        <v>2316</v>
      </c>
      <c r="J258" s="653"/>
      <c r="K258" s="644"/>
      <c r="L258" s="644"/>
      <c r="M258" s="644"/>
      <c r="N258" s="644"/>
      <c r="O258" s="644"/>
      <c r="P258" s="644"/>
      <c r="Q258" s="644"/>
    </row>
    <row r="259" spans="2:17" ht="26.25" customHeight="1">
      <c r="B259" s="531" t="s">
        <v>1503</v>
      </c>
      <c r="C259" s="315">
        <v>191</v>
      </c>
      <c r="D259" s="614" t="s">
        <v>2308</v>
      </c>
      <c r="E259" s="614" t="s">
        <v>2309</v>
      </c>
      <c r="F259" s="614" t="s">
        <v>2312</v>
      </c>
      <c r="G259" s="614" t="s">
        <v>2313</v>
      </c>
      <c r="H259" s="614" t="s">
        <v>2314</v>
      </c>
      <c r="I259" s="614" t="s">
        <v>2317</v>
      </c>
      <c r="J259" s="653"/>
      <c r="K259" s="644"/>
      <c r="L259" s="644"/>
      <c r="M259" s="644"/>
      <c r="N259" s="644"/>
      <c r="O259" s="644"/>
      <c r="P259" s="644"/>
      <c r="Q259" s="644"/>
    </row>
    <row r="260" spans="4:17" ht="14.25">
      <c r="D260" s="653"/>
      <c r="E260" s="653"/>
      <c r="F260" s="653"/>
      <c r="G260" s="721"/>
      <c r="H260" s="721"/>
      <c r="I260" s="721"/>
      <c r="J260" s="722"/>
      <c r="K260" s="722"/>
      <c r="L260" s="722"/>
      <c r="M260" s="644"/>
      <c r="N260" s="644"/>
      <c r="O260" s="644"/>
      <c r="P260" s="644"/>
      <c r="Q260" s="644"/>
    </row>
    <row r="261" spans="2:17" ht="14.25">
      <c r="B261" s="810" t="s">
        <v>3447</v>
      </c>
      <c r="C261" s="811"/>
      <c r="D261" s="819"/>
      <c r="E261" s="819"/>
      <c r="F261" s="819"/>
      <c r="G261" s="819"/>
      <c r="H261" s="820"/>
      <c r="I261" s="653"/>
      <c r="J261" s="653"/>
      <c r="K261" s="644"/>
      <c r="L261" s="644"/>
      <c r="M261" s="644"/>
      <c r="N261" s="644"/>
      <c r="O261" s="644"/>
      <c r="P261" s="644"/>
      <c r="Q261" s="644"/>
    </row>
    <row r="262" spans="2:17" ht="42.75">
      <c r="B262" s="160"/>
      <c r="C262" s="314"/>
      <c r="D262" s="823" t="s">
        <v>3439</v>
      </c>
      <c r="E262" s="752" t="s">
        <v>3448</v>
      </c>
      <c r="F262" s="823" t="s">
        <v>3306</v>
      </c>
      <c r="G262" s="823" t="s">
        <v>3307</v>
      </c>
      <c r="H262" s="752" t="s">
        <v>3449</v>
      </c>
      <c r="I262" s="653"/>
      <c r="J262" s="653"/>
      <c r="K262" s="644"/>
      <c r="L262" s="644"/>
      <c r="M262" s="644"/>
      <c r="N262" s="644"/>
      <c r="O262" s="644"/>
      <c r="P262" s="644"/>
      <c r="Q262" s="644"/>
    </row>
    <row r="263" spans="2:17" ht="25.5" customHeight="1">
      <c r="B263" s="530" t="s">
        <v>1503</v>
      </c>
      <c r="C263" s="532">
        <v>192</v>
      </c>
      <c r="D263" s="825" t="s">
        <v>218</v>
      </c>
      <c r="E263" s="825" t="s">
        <v>219</v>
      </c>
      <c r="F263" s="826" t="s">
        <v>220</v>
      </c>
      <c r="G263" s="826" t="s">
        <v>221</v>
      </c>
      <c r="H263" s="614" t="s">
        <v>2318</v>
      </c>
      <c r="I263" s="653"/>
      <c r="J263" s="653"/>
      <c r="K263" s="644"/>
      <c r="L263" s="644"/>
      <c r="M263" s="644"/>
      <c r="N263" s="644"/>
      <c r="O263" s="644"/>
      <c r="P263" s="644"/>
      <c r="Q263" s="644"/>
    </row>
    <row r="264" spans="2:17" ht="14.25">
      <c r="B264" s="533"/>
      <c r="C264" s="533"/>
      <c r="D264" s="827"/>
      <c r="E264" s="638"/>
      <c r="F264" s="638"/>
      <c r="G264" s="638"/>
      <c r="H264" s="721"/>
      <c r="I264" s="721"/>
      <c r="J264" s="722"/>
      <c r="K264" s="722"/>
      <c r="L264" s="722"/>
      <c r="M264" s="644"/>
      <c r="N264" s="644"/>
      <c r="O264" s="644"/>
      <c r="P264" s="644"/>
      <c r="Q264" s="644"/>
    </row>
    <row r="265" spans="2:17" ht="14.25">
      <c r="B265" s="533"/>
      <c r="C265" s="533"/>
      <c r="D265" s="827"/>
      <c r="E265" s="827"/>
      <c r="F265" s="827"/>
      <c r="G265" s="827"/>
      <c r="H265" s="653"/>
      <c r="I265" s="653"/>
      <c r="J265" s="653"/>
      <c r="K265" s="644"/>
      <c r="L265" s="644"/>
      <c r="M265" s="644"/>
      <c r="N265" s="644"/>
      <c r="O265" s="644"/>
      <c r="P265" s="644"/>
      <c r="Q265" s="644"/>
    </row>
    <row r="266" spans="2:17" ht="14.25">
      <c r="B266" s="810" t="s">
        <v>3450</v>
      </c>
      <c r="C266" s="811"/>
      <c r="D266" s="819"/>
      <c r="E266" s="819"/>
      <c r="F266" s="820"/>
      <c r="G266" s="638"/>
      <c r="H266" s="653"/>
      <c r="I266" s="653"/>
      <c r="J266" s="653"/>
      <c r="K266" s="644"/>
      <c r="L266" s="722"/>
      <c r="M266" s="644"/>
      <c r="N266" s="644"/>
      <c r="O266" s="644"/>
      <c r="P266" s="644"/>
      <c r="Q266" s="644"/>
    </row>
    <row r="267" spans="2:17" ht="42.75">
      <c r="B267" s="534"/>
      <c r="C267" s="484"/>
      <c r="D267" s="752" t="s">
        <v>3451</v>
      </c>
      <c r="E267" s="752" t="s">
        <v>3306</v>
      </c>
      <c r="F267" s="752" t="s">
        <v>3452</v>
      </c>
      <c r="G267" s="638"/>
      <c r="H267" s="653"/>
      <c r="I267" s="653"/>
      <c r="J267" s="653"/>
      <c r="K267" s="644"/>
      <c r="L267" s="644"/>
      <c r="M267" s="644"/>
      <c r="N267" s="644"/>
      <c r="O267" s="644"/>
      <c r="P267" s="644"/>
      <c r="Q267" s="644"/>
    </row>
    <row r="268" spans="2:17" ht="25.5" customHeight="1">
      <c r="B268" s="530" t="s">
        <v>3347</v>
      </c>
      <c r="C268" s="532">
        <v>193</v>
      </c>
      <c r="D268" s="828" t="s">
        <v>2319</v>
      </c>
      <c r="E268" s="828" t="s">
        <v>2321</v>
      </c>
      <c r="F268" s="828" t="s">
        <v>2324</v>
      </c>
      <c r="G268" s="638"/>
      <c r="H268" s="653"/>
      <c r="I268" s="653"/>
      <c r="J268" s="653"/>
      <c r="K268" s="644"/>
      <c r="L268" s="644"/>
      <c r="M268" s="644"/>
      <c r="N268" s="644"/>
      <c r="O268" s="644"/>
      <c r="P268" s="644"/>
      <c r="Q268" s="644"/>
    </row>
    <row r="269" spans="2:17" ht="24.75" customHeight="1">
      <c r="B269" s="530" t="s">
        <v>3453</v>
      </c>
      <c r="C269" s="532">
        <v>194</v>
      </c>
      <c r="D269" s="828" t="s">
        <v>2320</v>
      </c>
      <c r="E269" s="828" t="s">
        <v>2322</v>
      </c>
      <c r="F269" s="828" t="s">
        <v>4688</v>
      </c>
      <c r="G269" s="638"/>
      <c r="H269" s="653"/>
      <c r="I269" s="653"/>
      <c r="J269" s="653"/>
      <c r="K269" s="644"/>
      <c r="L269" s="644"/>
      <c r="M269" s="722"/>
      <c r="N269" s="722"/>
      <c r="O269" s="722"/>
      <c r="P269" s="722"/>
      <c r="Q269" s="722"/>
    </row>
    <row r="270" spans="2:17" ht="21" customHeight="1">
      <c r="B270" s="530" t="s">
        <v>3349</v>
      </c>
      <c r="C270" s="532">
        <v>195</v>
      </c>
      <c r="D270" s="829" t="s">
        <v>222</v>
      </c>
      <c r="E270" s="828" t="s">
        <v>2323</v>
      </c>
      <c r="F270" s="829" t="s">
        <v>223</v>
      </c>
      <c r="G270" s="638"/>
      <c r="H270" s="653"/>
      <c r="I270" s="653"/>
      <c r="J270" s="653"/>
      <c r="K270" s="644"/>
      <c r="L270" s="644"/>
      <c r="M270" s="722"/>
      <c r="N270" s="722"/>
      <c r="O270" s="722"/>
      <c r="P270" s="722"/>
      <c r="Q270" s="722"/>
    </row>
    <row r="271" spans="1:17" ht="14.25">
      <c r="A271" s="34"/>
      <c r="B271" s="74"/>
      <c r="C271" s="74"/>
      <c r="D271" s="638"/>
      <c r="E271" s="638"/>
      <c r="F271" s="638"/>
      <c r="G271" s="638"/>
      <c r="H271" s="721"/>
      <c r="I271" s="721"/>
      <c r="J271" s="722"/>
      <c r="K271" s="722"/>
      <c r="L271" s="722"/>
      <c r="M271" s="722"/>
      <c r="N271" s="722"/>
      <c r="O271" s="722"/>
      <c r="P271" s="722"/>
      <c r="Q271" s="722"/>
    </row>
    <row r="272" spans="2:17" ht="14.25">
      <c r="B272" s="533"/>
      <c r="C272" s="533"/>
      <c r="D272" s="827"/>
      <c r="E272" s="827"/>
      <c r="F272" s="827"/>
      <c r="G272" s="827"/>
      <c r="H272" s="653"/>
      <c r="I272" s="653"/>
      <c r="J272" s="653"/>
      <c r="K272" s="644"/>
      <c r="L272" s="644"/>
      <c r="M272" s="722"/>
      <c r="N272" s="722"/>
      <c r="O272" s="722"/>
      <c r="P272" s="722"/>
      <c r="Q272" s="722"/>
    </row>
    <row r="273" spans="2:17" ht="14.25">
      <c r="B273" s="533"/>
      <c r="C273" s="533"/>
      <c r="D273" s="827"/>
      <c r="E273" s="827"/>
      <c r="F273" s="827"/>
      <c r="G273" s="827"/>
      <c r="H273" s="653"/>
      <c r="I273" s="653"/>
      <c r="J273" s="653"/>
      <c r="K273" s="644"/>
      <c r="L273" s="644"/>
      <c r="M273" s="644"/>
      <c r="N273" s="644"/>
      <c r="O273" s="644"/>
      <c r="P273" s="644"/>
      <c r="Q273" s="644"/>
    </row>
    <row r="274" spans="2:17" ht="14.25">
      <c r="B274" s="810" t="s">
        <v>3454</v>
      </c>
      <c r="C274" s="811"/>
      <c r="D274" s="819"/>
      <c r="E274" s="819"/>
      <c r="F274" s="819"/>
      <c r="G274" s="820"/>
      <c r="H274" s="653"/>
      <c r="I274" s="653"/>
      <c r="J274" s="653"/>
      <c r="K274" s="644"/>
      <c r="L274" s="722"/>
      <c r="M274" s="644"/>
      <c r="N274" s="644"/>
      <c r="O274" s="644"/>
      <c r="P274" s="644"/>
      <c r="Q274" s="644"/>
    </row>
    <row r="275" spans="2:17" ht="71.25">
      <c r="B275" s="153"/>
      <c r="C275" s="307"/>
      <c r="D275" s="752" t="s">
        <v>3455</v>
      </c>
      <c r="E275" s="752" t="s">
        <v>3456</v>
      </c>
      <c r="F275" s="752" t="s">
        <v>3457</v>
      </c>
      <c r="G275" s="752" t="s">
        <v>3458</v>
      </c>
      <c r="H275" s="653"/>
      <c r="I275" s="653"/>
      <c r="J275" s="653"/>
      <c r="K275" s="644"/>
      <c r="L275" s="722"/>
      <c r="M275" s="644"/>
      <c r="N275" s="644"/>
      <c r="O275" s="644"/>
      <c r="P275" s="644"/>
      <c r="Q275" s="644"/>
    </row>
    <row r="276" spans="2:17" ht="28.5">
      <c r="B276" s="534" t="s">
        <v>4554</v>
      </c>
      <c r="C276" s="313">
        <v>196</v>
      </c>
      <c r="D276" s="779" t="s">
        <v>224</v>
      </c>
      <c r="E276" s="779" t="s">
        <v>225</v>
      </c>
      <c r="F276" s="804"/>
      <c r="G276" s="804"/>
      <c r="H276" s="653"/>
      <c r="I276" s="653"/>
      <c r="J276" s="653"/>
      <c r="K276" s="644"/>
      <c r="L276" s="722"/>
      <c r="M276" s="722"/>
      <c r="N276" s="722"/>
      <c r="O276" s="722"/>
      <c r="P276" s="722"/>
      <c r="Q276" s="722"/>
    </row>
    <row r="277" spans="2:17" ht="28.5">
      <c r="B277" s="530" t="s">
        <v>4555</v>
      </c>
      <c r="C277" s="313">
        <v>197</v>
      </c>
      <c r="D277" s="779" t="s">
        <v>226</v>
      </c>
      <c r="E277" s="779" t="s">
        <v>227</v>
      </c>
      <c r="F277" s="804"/>
      <c r="G277" s="804"/>
      <c r="H277" s="653"/>
      <c r="I277" s="653"/>
      <c r="J277" s="653"/>
      <c r="K277" s="644"/>
      <c r="L277" s="722"/>
      <c r="M277" s="644"/>
      <c r="N277" s="644"/>
      <c r="O277" s="644"/>
      <c r="P277" s="644"/>
      <c r="Q277" s="644"/>
    </row>
    <row r="278" spans="2:17" ht="14.25">
      <c r="B278" s="530" t="s">
        <v>3459</v>
      </c>
      <c r="C278" s="313">
        <v>198</v>
      </c>
      <c r="D278" s="779" t="s">
        <v>228</v>
      </c>
      <c r="E278" s="779" t="s">
        <v>229</v>
      </c>
      <c r="F278" s="804"/>
      <c r="G278" s="804"/>
      <c r="H278" s="653"/>
      <c r="I278" s="653"/>
      <c r="J278" s="653"/>
      <c r="K278" s="644"/>
      <c r="L278" s="722"/>
      <c r="M278" s="644"/>
      <c r="N278" s="644"/>
      <c r="O278" s="644"/>
      <c r="P278" s="644"/>
      <c r="Q278" s="644"/>
    </row>
    <row r="279" spans="2:17" ht="28.5">
      <c r="B279" s="530" t="s">
        <v>3460</v>
      </c>
      <c r="C279" s="313">
        <v>199</v>
      </c>
      <c r="D279" s="779" t="s">
        <v>230</v>
      </c>
      <c r="E279" s="779" t="s">
        <v>231</v>
      </c>
      <c r="F279" s="804"/>
      <c r="G279" s="804"/>
      <c r="H279" s="653"/>
      <c r="I279" s="653"/>
      <c r="J279" s="653"/>
      <c r="K279" s="644"/>
      <c r="L279" s="644"/>
      <c r="M279" s="644"/>
      <c r="N279" s="644"/>
      <c r="O279" s="644"/>
      <c r="P279" s="644"/>
      <c r="Q279" s="644"/>
    </row>
    <row r="280" spans="2:17" ht="14.25">
      <c r="B280" s="530" t="s">
        <v>3461</v>
      </c>
      <c r="C280" s="313">
        <v>200</v>
      </c>
      <c r="D280" s="779" t="s">
        <v>232</v>
      </c>
      <c r="E280" s="779" t="s">
        <v>233</v>
      </c>
      <c r="F280" s="804"/>
      <c r="G280" s="804"/>
      <c r="H280" s="653"/>
      <c r="I280" s="653"/>
      <c r="J280" s="653"/>
      <c r="K280" s="644"/>
      <c r="L280" s="644"/>
      <c r="M280" s="644"/>
      <c r="N280" s="644"/>
      <c r="O280" s="644"/>
      <c r="P280" s="644"/>
      <c r="Q280" s="644"/>
    </row>
    <row r="281" spans="2:17" ht="14.25">
      <c r="B281" s="530" t="s">
        <v>3347</v>
      </c>
      <c r="C281" s="313">
        <v>201</v>
      </c>
      <c r="D281" s="804"/>
      <c r="E281" s="613" t="s">
        <v>234</v>
      </c>
      <c r="F281" s="779" t="s">
        <v>235</v>
      </c>
      <c r="G281" s="779" t="s">
        <v>236</v>
      </c>
      <c r="H281" s="653"/>
      <c r="I281" s="653"/>
      <c r="J281" s="653"/>
      <c r="K281" s="644"/>
      <c r="L281" s="644"/>
      <c r="M281" s="644"/>
      <c r="N281" s="644"/>
      <c r="O281" s="644"/>
      <c r="P281" s="644"/>
      <c r="Q281" s="644"/>
    </row>
    <row r="282" spans="2:17" ht="21" customHeight="1">
      <c r="B282" s="530" t="s">
        <v>3462</v>
      </c>
      <c r="C282" s="313">
        <v>202</v>
      </c>
      <c r="D282" s="804"/>
      <c r="E282" s="614" t="s">
        <v>2325</v>
      </c>
      <c r="F282" s="614" t="s">
        <v>2326</v>
      </c>
      <c r="G282" s="614" t="s">
        <v>2328</v>
      </c>
      <c r="H282" s="653"/>
      <c r="I282" s="653"/>
      <c r="J282" s="653"/>
      <c r="K282" s="644"/>
      <c r="L282" s="644"/>
      <c r="M282" s="644"/>
      <c r="N282" s="644"/>
      <c r="O282" s="644"/>
      <c r="P282" s="644"/>
      <c r="Q282" s="644"/>
    </row>
    <row r="283" spans="2:17" ht="21" customHeight="1">
      <c r="B283" s="530" t="s">
        <v>3349</v>
      </c>
      <c r="C283" s="313">
        <v>203</v>
      </c>
      <c r="D283" s="833"/>
      <c r="E283" s="779" t="s">
        <v>237</v>
      </c>
      <c r="F283" s="614" t="s">
        <v>2327</v>
      </c>
      <c r="G283" s="779" t="s">
        <v>238</v>
      </c>
      <c r="H283" s="653"/>
      <c r="I283" s="653"/>
      <c r="J283" s="653"/>
      <c r="K283" s="644"/>
      <c r="L283" s="644"/>
      <c r="M283" s="644"/>
      <c r="N283" s="644"/>
      <c r="O283" s="644"/>
      <c r="P283" s="644"/>
      <c r="Q283" s="644"/>
    </row>
    <row r="284" spans="4:17" ht="22.5" customHeight="1">
      <c r="D284" s="653"/>
      <c r="E284" s="653"/>
      <c r="F284" s="653"/>
      <c r="G284" s="653"/>
      <c r="H284" s="653"/>
      <c r="I284" s="653"/>
      <c r="J284" s="653"/>
      <c r="K284" s="644"/>
      <c r="L284" s="644"/>
      <c r="M284" s="644"/>
      <c r="N284" s="644"/>
      <c r="O284" s="644"/>
      <c r="P284" s="644"/>
      <c r="Q284" s="644"/>
    </row>
    <row r="285" spans="4:17" ht="14.25">
      <c r="D285" s="653"/>
      <c r="E285" s="653"/>
      <c r="F285" s="653"/>
      <c r="G285" s="653"/>
      <c r="H285" s="653"/>
      <c r="I285" s="653"/>
      <c r="J285" s="653"/>
      <c r="K285" s="644"/>
      <c r="L285" s="644"/>
      <c r="M285" s="644"/>
      <c r="N285" s="644"/>
      <c r="O285" s="644"/>
      <c r="P285" s="644"/>
      <c r="Q285" s="644"/>
    </row>
    <row r="286" spans="1:17" ht="41.25" customHeight="1">
      <c r="A286" s="1043" t="s">
        <v>3498</v>
      </c>
      <c r="B286" s="1044"/>
      <c r="C286" s="318"/>
      <c r="D286" s="1024" t="s">
        <v>3494</v>
      </c>
      <c r="E286" s="1025"/>
      <c r="F286" s="1024" t="s">
        <v>4556</v>
      </c>
      <c r="G286" s="1025"/>
      <c r="H286" s="1024" t="s">
        <v>4561</v>
      </c>
      <c r="I286" s="1025"/>
      <c r="J286" s="1024" t="s">
        <v>4562</v>
      </c>
      <c r="K286" s="1025"/>
      <c r="L286" s="1024" t="s">
        <v>3507</v>
      </c>
      <c r="M286" s="1025"/>
      <c r="N286" s="1030" t="s">
        <v>3495</v>
      </c>
      <c r="O286" s="1030" t="s">
        <v>3306</v>
      </c>
      <c r="P286" s="1030" t="s">
        <v>3307</v>
      </c>
      <c r="Q286" s="1030" t="s">
        <v>3496</v>
      </c>
    </row>
    <row r="287" spans="1:17" ht="42.75">
      <c r="A287" s="1045"/>
      <c r="B287" s="1046"/>
      <c r="C287" s="319"/>
      <c r="D287" s="812" t="s">
        <v>3508</v>
      </c>
      <c r="E287" s="812" t="s">
        <v>4494</v>
      </c>
      <c r="F287" s="812" t="s">
        <v>3508</v>
      </c>
      <c r="G287" s="812" t="s">
        <v>4494</v>
      </c>
      <c r="H287" s="812" t="s">
        <v>3508</v>
      </c>
      <c r="I287" s="812" t="s">
        <v>4494</v>
      </c>
      <c r="J287" s="812" t="s">
        <v>3508</v>
      </c>
      <c r="K287" s="812" t="s">
        <v>4494</v>
      </c>
      <c r="L287" s="812" t="s">
        <v>3508</v>
      </c>
      <c r="M287" s="812" t="s">
        <v>4494</v>
      </c>
      <c r="N287" s="1030"/>
      <c r="O287" s="1030"/>
      <c r="P287" s="1030"/>
      <c r="Q287" s="1030"/>
    </row>
    <row r="288" spans="1:17" ht="32.25" customHeight="1">
      <c r="A288" s="162"/>
      <c r="B288" s="163" t="s">
        <v>3463</v>
      </c>
      <c r="C288" s="310">
        <v>204</v>
      </c>
      <c r="D288" s="779" t="s">
        <v>239</v>
      </c>
      <c r="E288" s="779" t="s">
        <v>240</v>
      </c>
      <c r="F288" s="779" t="s">
        <v>241</v>
      </c>
      <c r="G288" s="779" t="s">
        <v>242</v>
      </c>
      <c r="H288" s="779" t="s">
        <v>243</v>
      </c>
      <c r="I288" s="779" t="s">
        <v>244</v>
      </c>
      <c r="J288" s="779" t="s">
        <v>245</v>
      </c>
      <c r="K288" s="779" t="s">
        <v>246</v>
      </c>
      <c r="L288" s="779" t="s">
        <v>247</v>
      </c>
      <c r="M288" s="779" t="s">
        <v>248</v>
      </c>
      <c r="N288" s="813" t="s">
        <v>249</v>
      </c>
      <c r="O288" s="779" t="s">
        <v>250</v>
      </c>
      <c r="P288" s="779" t="s">
        <v>251</v>
      </c>
      <c r="Q288" s="624" t="s">
        <v>2331</v>
      </c>
    </row>
    <row r="289" spans="1:17" ht="32.25" customHeight="1">
      <c r="A289" s="162"/>
      <c r="B289" s="163" t="s">
        <v>3464</v>
      </c>
      <c r="C289" s="310">
        <v>205</v>
      </c>
      <c r="D289" s="779" t="s">
        <v>2332</v>
      </c>
      <c r="E289" s="779" t="s">
        <v>2333</v>
      </c>
      <c r="F289" s="779" t="s">
        <v>2334</v>
      </c>
      <c r="G289" s="779" t="s">
        <v>2335</v>
      </c>
      <c r="H289" s="779" t="s">
        <v>2336</v>
      </c>
      <c r="I289" s="779" t="s">
        <v>2337</v>
      </c>
      <c r="J289" s="779" t="s">
        <v>2338</v>
      </c>
      <c r="K289" s="779" t="s">
        <v>2339</v>
      </c>
      <c r="L289" s="779" t="s">
        <v>2340</v>
      </c>
      <c r="M289" s="779" t="s">
        <v>2341</v>
      </c>
      <c r="N289" s="813" t="s">
        <v>2342</v>
      </c>
      <c r="O289" s="779" t="s">
        <v>2343</v>
      </c>
      <c r="P289" s="779" t="s">
        <v>2344</v>
      </c>
      <c r="Q289" s="624" t="s">
        <v>2722</v>
      </c>
    </row>
    <row r="290" spans="1:17" ht="32.25" customHeight="1">
      <c r="A290" s="162"/>
      <c r="B290" s="163" t="s">
        <v>3465</v>
      </c>
      <c r="C290" s="310">
        <v>206</v>
      </c>
      <c r="D290" s="779" t="s">
        <v>2345</v>
      </c>
      <c r="E290" s="779" t="s">
        <v>2346</v>
      </c>
      <c r="F290" s="779" t="s">
        <v>2347</v>
      </c>
      <c r="G290" s="779" t="s">
        <v>2348</v>
      </c>
      <c r="H290" s="779" t="s">
        <v>2349</v>
      </c>
      <c r="I290" s="779" t="s">
        <v>2350</v>
      </c>
      <c r="J290" s="779" t="s">
        <v>2351</v>
      </c>
      <c r="K290" s="779" t="s">
        <v>2352</v>
      </c>
      <c r="L290" s="779" t="s">
        <v>2353</v>
      </c>
      <c r="M290" s="779" t="s">
        <v>2354</v>
      </c>
      <c r="N290" s="813" t="s">
        <v>2355</v>
      </c>
      <c r="O290" s="779" t="s">
        <v>2356</v>
      </c>
      <c r="P290" s="779" t="s">
        <v>2357</v>
      </c>
      <c r="Q290" s="624" t="s">
        <v>2723</v>
      </c>
    </row>
    <row r="291" spans="1:17" ht="32.25" customHeight="1">
      <c r="A291" s="162"/>
      <c r="B291" s="163" t="s">
        <v>3466</v>
      </c>
      <c r="C291" s="310">
        <v>207</v>
      </c>
      <c r="D291" s="779" t="s">
        <v>2358</v>
      </c>
      <c r="E291" s="779" t="s">
        <v>2359</v>
      </c>
      <c r="F291" s="779" t="s">
        <v>2360</v>
      </c>
      <c r="G291" s="779" t="s">
        <v>2361</v>
      </c>
      <c r="H291" s="779" t="s">
        <v>2362</v>
      </c>
      <c r="I291" s="779" t="s">
        <v>2363</v>
      </c>
      <c r="J291" s="779" t="s">
        <v>2364</v>
      </c>
      <c r="K291" s="779" t="s">
        <v>2365</v>
      </c>
      <c r="L291" s="779" t="s">
        <v>2366</v>
      </c>
      <c r="M291" s="779" t="s">
        <v>2367</v>
      </c>
      <c r="N291" s="813" t="s">
        <v>2368</v>
      </c>
      <c r="O291" s="779" t="s">
        <v>2369</v>
      </c>
      <c r="P291" s="779" t="s">
        <v>2370</v>
      </c>
      <c r="Q291" s="624" t="s">
        <v>2724</v>
      </c>
    </row>
    <row r="292" spans="1:17" ht="32.25" customHeight="1">
      <c r="A292" s="162"/>
      <c r="B292" s="163" t="s">
        <v>3467</v>
      </c>
      <c r="C292" s="310">
        <v>208</v>
      </c>
      <c r="D292" s="779" t="s">
        <v>2371</v>
      </c>
      <c r="E292" s="779" t="s">
        <v>2372</v>
      </c>
      <c r="F292" s="779" t="s">
        <v>2373</v>
      </c>
      <c r="G292" s="779" t="s">
        <v>2374</v>
      </c>
      <c r="H292" s="779" t="s">
        <v>2375</v>
      </c>
      <c r="I292" s="779" t="s">
        <v>2376</v>
      </c>
      <c r="J292" s="779" t="s">
        <v>2377</v>
      </c>
      <c r="K292" s="779" t="s">
        <v>2378</v>
      </c>
      <c r="L292" s="779" t="s">
        <v>2379</v>
      </c>
      <c r="M292" s="779" t="s">
        <v>2380</v>
      </c>
      <c r="N292" s="813" t="s">
        <v>2381</v>
      </c>
      <c r="O292" s="779" t="s">
        <v>2382</v>
      </c>
      <c r="P292" s="779" t="s">
        <v>2383</v>
      </c>
      <c r="Q292" s="624" t="s">
        <v>2725</v>
      </c>
    </row>
    <row r="293" spans="1:17" ht="32.25" customHeight="1">
      <c r="A293" s="162"/>
      <c r="B293" s="163" t="s">
        <v>3468</v>
      </c>
      <c r="C293" s="310">
        <v>209</v>
      </c>
      <c r="D293" s="779" t="s">
        <v>2384</v>
      </c>
      <c r="E293" s="779" t="s">
        <v>2385</v>
      </c>
      <c r="F293" s="779" t="s">
        <v>2386</v>
      </c>
      <c r="G293" s="779" t="s">
        <v>2387</v>
      </c>
      <c r="H293" s="779" t="s">
        <v>2388</v>
      </c>
      <c r="I293" s="779" t="s">
        <v>2389</v>
      </c>
      <c r="J293" s="779" t="s">
        <v>2390</v>
      </c>
      <c r="K293" s="779" t="s">
        <v>2391</v>
      </c>
      <c r="L293" s="779" t="s">
        <v>2392</v>
      </c>
      <c r="M293" s="779" t="s">
        <v>2393</v>
      </c>
      <c r="N293" s="813" t="s">
        <v>2394</v>
      </c>
      <c r="O293" s="779" t="s">
        <v>2395</v>
      </c>
      <c r="P293" s="779" t="s">
        <v>2396</v>
      </c>
      <c r="Q293" s="624" t="s">
        <v>2726</v>
      </c>
    </row>
    <row r="294" spans="1:17" ht="32.25" customHeight="1">
      <c r="A294" s="162"/>
      <c r="B294" s="163" t="s">
        <v>3469</v>
      </c>
      <c r="C294" s="310">
        <v>210</v>
      </c>
      <c r="D294" s="779" t="s">
        <v>2397</v>
      </c>
      <c r="E294" s="779" t="s">
        <v>2398</v>
      </c>
      <c r="F294" s="779" t="s">
        <v>2399</v>
      </c>
      <c r="G294" s="779" t="s">
        <v>2400</v>
      </c>
      <c r="H294" s="779" t="s">
        <v>2401</v>
      </c>
      <c r="I294" s="779" t="s">
        <v>2402</v>
      </c>
      <c r="J294" s="779" t="s">
        <v>2403</v>
      </c>
      <c r="K294" s="779" t="s">
        <v>2404</v>
      </c>
      <c r="L294" s="779" t="s">
        <v>2405</v>
      </c>
      <c r="M294" s="779" t="s">
        <v>2406</v>
      </c>
      <c r="N294" s="813" t="s">
        <v>2407</v>
      </c>
      <c r="O294" s="779" t="s">
        <v>2408</v>
      </c>
      <c r="P294" s="779" t="s">
        <v>2409</v>
      </c>
      <c r="Q294" s="624" t="s">
        <v>2727</v>
      </c>
    </row>
    <row r="295" spans="1:17" ht="32.25" customHeight="1">
      <c r="A295" s="162"/>
      <c r="B295" s="163" t="s">
        <v>3470</v>
      </c>
      <c r="C295" s="310">
        <v>211</v>
      </c>
      <c r="D295" s="779" t="s">
        <v>2410</v>
      </c>
      <c r="E295" s="779" t="s">
        <v>2411</v>
      </c>
      <c r="F295" s="779" t="s">
        <v>2412</v>
      </c>
      <c r="G295" s="779" t="s">
        <v>2413</v>
      </c>
      <c r="H295" s="779" t="s">
        <v>2414</v>
      </c>
      <c r="I295" s="779" t="s">
        <v>2415</v>
      </c>
      <c r="J295" s="779" t="s">
        <v>2416</v>
      </c>
      <c r="K295" s="779" t="s">
        <v>2417</v>
      </c>
      <c r="L295" s="779" t="s">
        <v>2418</v>
      </c>
      <c r="M295" s="779" t="s">
        <v>2419</v>
      </c>
      <c r="N295" s="813" t="s">
        <v>2420</v>
      </c>
      <c r="O295" s="779" t="s">
        <v>2421</v>
      </c>
      <c r="P295" s="779" t="s">
        <v>2422</v>
      </c>
      <c r="Q295" s="624" t="s">
        <v>2728</v>
      </c>
    </row>
    <row r="296" spans="1:17" ht="32.25" customHeight="1">
      <c r="A296" s="162"/>
      <c r="B296" s="163" t="s">
        <v>3471</v>
      </c>
      <c r="C296" s="310">
        <v>212</v>
      </c>
      <c r="D296" s="779" t="s">
        <v>2423</v>
      </c>
      <c r="E296" s="779" t="s">
        <v>2424</v>
      </c>
      <c r="F296" s="779" t="s">
        <v>2425</v>
      </c>
      <c r="G296" s="779" t="s">
        <v>2426</v>
      </c>
      <c r="H296" s="779" t="s">
        <v>2427</v>
      </c>
      <c r="I296" s="779" t="s">
        <v>2428</v>
      </c>
      <c r="J296" s="779" t="s">
        <v>2429</v>
      </c>
      <c r="K296" s="779" t="s">
        <v>2430</v>
      </c>
      <c r="L296" s="779" t="s">
        <v>2431</v>
      </c>
      <c r="M296" s="779" t="s">
        <v>2432</v>
      </c>
      <c r="N296" s="813" t="s">
        <v>2433</v>
      </c>
      <c r="O296" s="779" t="s">
        <v>2434</v>
      </c>
      <c r="P296" s="779" t="s">
        <v>2435</v>
      </c>
      <c r="Q296" s="624" t="s">
        <v>2729</v>
      </c>
    </row>
    <row r="297" spans="1:17" ht="32.25" customHeight="1">
      <c r="A297" s="162"/>
      <c r="B297" s="163" t="s">
        <v>3472</v>
      </c>
      <c r="C297" s="310">
        <v>213</v>
      </c>
      <c r="D297" s="779" t="s">
        <v>2436</v>
      </c>
      <c r="E297" s="779" t="s">
        <v>2437</v>
      </c>
      <c r="F297" s="779" t="s">
        <v>2438</v>
      </c>
      <c r="G297" s="779" t="s">
        <v>2439</v>
      </c>
      <c r="H297" s="779" t="s">
        <v>2440</v>
      </c>
      <c r="I297" s="779" t="s">
        <v>2441</v>
      </c>
      <c r="J297" s="779" t="s">
        <v>2442</v>
      </c>
      <c r="K297" s="779" t="s">
        <v>2443</v>
      </c>
      <c r="L297" s="779" t="s">
        <v>2444</v>
      </c>
      <c r="M297" s="779" t="s">
        <v>2445</v>
      </c>
      <c r="N297" s="813" t="s">
        <v>2446</v>
      </c>
      <c r="O297" s="779" t="s">
        <v>2447</v>
      </c>
      <c r="P297" s="779" t="s">
        <v>2448</v>
      </c>
      <c r="Q297" s="624" t="s">
        <v>2730</v>
      </c>
    </row>
    <row r="298" spans="1:17" ht="32.25" customHeight="1">
      <c r="A298" s="162"/>
      <c r="B298" s="163" t="s">
        <v>3473</v>
      </c>
      <c r="C298" s="310">
        <v>214</v>
      </c>
      <c r="D298" s="779" t="s">
        <v>2449</v>
      </c>
      <c r="E298" s="779" t="s">
        <v>2450</v>
      </c>
      <c r="F298" s="779" t="s">
        <v>2451</v>
      </c>
      <c r="G298" s="779" t="s">
        <v>2452</v>
      </c>
      <c r="H298" s="779" t="s">
        <v>2453</v>
      </c>
      <c r="I298" s="779" t="s">
        <v>2454</v>
      </c>
      <c r="J298" s="779" t="s">
        <v>2455</v>
      </c>
      <c r="K298" s="779" t="s">
        <v>2456</v>
      </c>
      <c r="L298" s="779" t="s">
        <v>2457</v>
      </c>
      <c r="M298" s="779" t="s">
        <v>2458</v>
      </c>
      <c r="N298" s="813" t="s">
        <v>2459</v>
      </c>
      <c r="O298" s="779" t="s">
        <v>2460</v>
      </c>
      <c r="P298" s="779" t="s">
        <v>2461</v>
      </c>
      <c r="Q298" s="624" t="s">
        <v>2731</v>
      </c>
    </row>
    <row r="299" spans="1:17" ht="32.25" customHeight="1">
      <c r="A299" s="162"/>
      <c r="B299" s="163" t="s">
        <v>3474</v>
      </c>
      <c r="C299" s="310">
        <v>215</v>
      </c>
      <c r="D299" s="779" t="s">
        <v>2462</v>
      </c>
      <c r="E299" s="779" t="s">
        <v>2463</v>
      </c>
      <c r="F299" s="779" t="s">
        <v>2464</v>
      </c>
      <c r="G299" s="779" t="s">
        <v>2465</v>
      </c>
      <c r="H299" s="779" t="s">
        <v>2466</v>
      </c>
      <c r="I299" s="779" t="s">
        <v>2467</v>
      </c>
      <c r="J299" s="779" t="s">
        <v>2468</v>
      </c>
      <c r="K299" s="779" t="s">
        <v>2469</v>
      </c>
      <c r="L299" s="779" t="s">
        <v>2470</v>
      </c>
      <c r="M299" s="779" t="s">
        <v>2471</v>
      </c>
      <c r="N299" s="813" t="s">
        <v>2472</v>
      </c>
      <c r="O299" s="779" t="s">
        <v>2473</v>
      </c>
      <c r="P299" s="779" t="s">
        <v>2474</v>
      </c>
      <c r="Q299" s="624" t="s">
        <v>2732</v>
      </c>
    </row>
    <row r="300" spans="1:17" ht="32.25" customHeight="1">
      <c r="A300" s="162"/>
      <c r="B300" s="163" t="s">
        <v>3475</v>
      </c>
      <c r="C300" s="310">
        <v>216</v>
      </c>
      <c r="D300" s="779" t="s">
        <v>2475</v>
      </c>
      <c r="E300" s="779" t="s">
        <v>2476</v>
      </c>
      <c r="F300" s="779" t="s">
        <v>2477</v>
      </c>
      <c r="G300" s="779" t="s">
        <v>2478</v>
      </c>
      <c r="H300" s="779" t="s">
        <v>2479</v>
      </c>
      <c r="I300" s="779" t="s">
        <v>2480</v>
      </c>
      <c r="J300" s="779" t="s">
        <v>2481</v>
      </c>
      <c r="K300" s="779" t="s">
        <v>2482</v>
      </c>
      <c r="L300" s="779" t="s">
        <v>2483</v>
      </c>
      <c r="M300" s="779" t="s">
        <v>2484</v>
      </c>
      <c r="N300" s="813" t="s">
        <v>2485</v>
      </c>
      <c r="O300" s="779" t="s">
        <v>2486</v>
      </c>
      <c r="P300" s="779" t="s">
        <v>2487</v>
      </c>
      <c r="Q300" s="624" t="s">
        <v>2733</v>
      </c>
    </row>
    <row r="301" spans="1:17" ht="32.25" customHeight="1">
      <c r="A301" s="162"/>
      <c r="B301" s="163" t="s">
        <v>3476</v>
      </c>
      <c r="C301" s="310">
        <v>217</v>
      </c>
      <c r="D301" s="779" t="s">
        <v>2488</v>
      </c>
      <c r="E301" s="779" t="s">
        <v>2489</v>
      </c>
      <c r="F301" s="779" t="s">
        <v>2490</v>
      </c>
      <c r="G301" s="779" t="s">
        <v>2491</v>
      </c>
      <c r="H301" s="779" t="s">
        <v>2492</v>
      </c>
      <c r="I301" s="779" t="s">
        <v>2493</v>
      </c>
      <c r="J301" s="779" t="s">
        <v>2494</v>
      </c>
      <c r="K301" s="779" t="s">
        <v>2495</v>
      </c>
      <c r="L301" s="779" t="s">
        <v>2496</v>
      </c>
      <c r="M301" s="779" t="s">
        <v>2497</v>
      </c>
      <c r="N301" s="813" t="s">
        <v>2498</v>
      </c>
      <c r="O301" s="779" t="s">
        <v>2499</v>
      </c>
      <c r="P301" s="779" t="s">
        <v>2500</v>
      </c>
      <c r="Q301" s="624" t="s">
        <v>2734</v>
      </c>
    </row>
    <row r="302" spans="1:17" ht="32.25" customHeight="1">
      <c r="A302" s="162"/>
      <c r="B302" s="163" t="s">
        <v>3477</v>
      </c>
      <c r="C302" s="310">
        <v>218</v>
      </c>
      <c r="D302" s="779" t="s">
        <v>2501</v>
      </c>
      <c r="E302" s="779" t="s">
        <v>2502</v>
      </c>
      <c r="F302" s="779" t="s">
        <v>2503</v>
      </c>
      <c r="G302" s="779" t="s">
        <v>2504</v>
      </c>
      <c r="H302" s="779" t="s">
        <v>2505</v>
      </c>
      <c r="I302" s="779" t="s">
        <v>2506</v>
      </c>
      <c r="J302" s="779" t="s">
        <v>2507</v>
      </c>
      <c r="K302" s="779" t="s">
        <v>2508</v>
      </c>
      <c r="L302" s="779" t="s">
        <v>2509</v>
      </c>
      <c r="M302" s="779" t="s">
        <v>2510</v>
      </c>
      <c r="N302" s="813" t="s">
        <v>2511</v>
      </c>
      <c r="O302" s="779" t="s">
        <v>2512</v>
      </c>
      <c r="P302" s="779" t="s">
        <v>2513</v>
      </c>
      <c r="Q302" s="624" t="s">
        <v>2735</v>
      </c>
    </row>
    <row r="303" spans="1:17" ht="32.25" customHeight="1">
      <c r="A303" s="162"/>
      <c r="B303" s="163" t="s">
        <v>3478</v>
      </c>
      <c r="C303" s="310">
        <v>219</v>
      </c>
      <c r="D303" s="779" t="s">
        <v>2514</v>
      </c>
      <c r="E303" s="779" t="s">
        <v>2515</v>
      </c>
      <c r="F303" s="779" t="s">
        <v>2516</v>
      </c>
      <c r="G303" s="779" t="s">
        <v>2517</v>
      </c>
      <c r="H303" s="779" t="s">
        <v>2518</v>
      </c>
      <c r="I303" s="779" t="s">
        <v>2519</v>
      </c>
      <c r="J303" s="779" t="s">
        <v>2520</v>
      </c>
      <c r="K303" s="779" t="s">
        <v>2521</v>
      </c>
      <c r="L303" s="779" t="s">
        <v>2522</v>
      </c>
      <c r="M303" s="779" t="s">
        <v>2523</v>
      </c>
      <c r="N303" s="813" t="s">
        <v>2524</v>
      </c>
      <c r="O303" s="779" t="s">
        <v>2525</v>
      </c>
      <c r="P303" s="779" t="s">
        <v>2526</v>
      </c>
      <c r="Q303" s="624" t="s">
        <v>2736</v>
      </c>
    </row>
    <row r="304" spans="1:17" ht="32.25" customHeight="1">
      <c r="A304" s="162"/>
      <c r="B304" s="163" t="s">
        <v>3479</v>
      </c>
      <c r="C304" s="310">
        <v>220</v>
      </c>
      <c r="D304" s="779" t="s">
        <v>2527</v>
      </c>
      <c r="E304" s="779" t="s">
        <v>2528</v>
      </c>
      <c r="F304" s="779" t="s">
        <v>2529</v>
      </c>
      <c r="G304" s="779" t="s">
        <v>2530</v>
      </c>
      <c r="H304" s="779" t="s">
        <v>2531</v>
      </c>
      <c r="I304" s="779" t="s">
        <v>2532</v>
      </c>
      <c r="J304" s="779" t="s">
        <v>2533</v>
      </c>
      <c r="K304" s="779" t="s">
        <v>2534</v>
      </c>
      <c r="L304" s="779" t="s">
        <v>2535</v>
      </c>
      <c r="M304" s="779" t="s">
        <v>2536</v>
      </c>
      <c r="N304" s="813" t="s">
        <v>2537</v>
      </c>
      <c r="O304" s="779" t="s">
        <v>2538</v>
      </c>
      <c r="P304" s="779" t="s">
        <v>2539</v>
      </c>
      <c r="Q304" s="624" t="s">
        <v>2737</v>
      </c>
    </row>
    <row r="305" spans="1:17" ht="32.25" customHeight="1">
      <c r="A305" s="162"/>
      <c r="B305" s="163" t="s">
        <v>3480</v>
      </c>
      <c r="C305" s="310">
        <v>221</v>
      </c>
      <c r="D305" s="779" t="s">
        <v>2540</v>
      </c>
      <c r="E305" s="779" t="s">
        <v>2541</v>
      </c>
      <c r="F305" s="779" t="s">
        <v>2542</v>
      </c>
      <c r="G305" s="779" t="s">
        <v>2543</v>
      </c>
      <c r="H305" s="779" t="s">
        <v>2544</v>
      </c>
      <c r="I305" s="779" t="s">
        <v>2545</v>
      </c>
      <c r="J305" s="779" t="s">
        <v>2546</v>
      </c>
      <c r="K305" s="779" t="s">
        <v>2547</v>
      </c>
      <c r="L305" s="779" t="s">
        <v>2548</v>
      </c>
      <c r="M305" s="779" t="s">
        <v>2549</v>
      </c>
      <c r="N305" s="813" t="s">
        <v>2550</v>
      </c>
      <c r="O305" s="779" t="s">
        <v>2551</v>
      </c>
      <c r="P305" s="779" t="s">
        <v>2552</v>
      </c>
      <c r="Q305" s="624" t="s">
        <v>2738</v>
      </c>
    </row>
    <row r="306" spans="1:17" ht="32.25" customHeight="1">
      <c r="A306" s="162"/>
      <c r="B306" s="163" t="s">
        <v>3481</v>
      </c>
      <c r="C306" s="310">
        <v>222</v>
      </c>
      <c r="D306" s="779" t="s">
        <v>2553</v>
      </c>
      <c r="E306" s="779" t="s">
        <v>2554</v>
      </c>
      <c r="F306" s="779" t="s">
        <v>2555</v>
      </c>
      <c r="G306" s="779" t="s">
        <v>2556</v>
      </c>
      <c r="H306" s="779" t="s">
        <v>2557</v>
      </c>
      <c r="I306" s="779" t="s">
        <v>2558</v>
      </c>
      <c r="J306" s="779" t="s">
        <v>2559</v>
      </c>
      <c r="K306" s="779" t="s">
        <v>2560</v>
      </c>
      <c r="L306" s="779" t="s">
        <v>2561</v>
      </c>
      <c r="M306" s="779" t="s">
        <v>2562</v>
      </c>
      <c r="N306" s="813" t="s">
        <v>2563</v>
      </c>
      <c r="O306" s="779" t="s">
        <v>2564</v>
      </c>
      <c r="P306" s="779" t="s">
        <v>2565</v>
      </c>
      <c r="Q306" s="624" t="s">
        <v>2739</v>
      </c>
    </row>
    <row r="307" spans="1:17" ht="32.25" customHeight="1">
      <c r="A307" s="162"/>
      <c r="B307" s="163" t="s">
        <v>3482</v>
      </c>
      <c r="C307" s="310">
        <v>223</v>
      </c>
      <c r="D307" s="779" t="s">
        <v>2566</v>
      </c>
      <c r="E307" s="779" t="s">
        <v>2567</v>
      </c>
      <c r="F307" s="779" t="s">
        <v>2568</v>
      </c>
      <c r="G307" s="779" t="s">
        <v>2569</v>
      </c>
      <c r="H307" s="779" t="s">
        <v>2570</v>
      </c>
      <c r="I307" s="779" t="s">
        <v>2571</v>
      </c>
      <c r="J307" s="779" t="s">
        <v>2572</v>
      </c>
      <c r="K307" s="779" t="s">
        <v>2573</v>
      </c>
      <c r="L307" s="779" t="s">
        <v>2574</v>
      </c>
      <c r="M307" s="779" t="s">
        <v>2575</v>
      </c>
      <c r="N307" s="813" t="s">
        <v>2576</v>
      </c>
      <c r="O307" s="779" t="s">
        <v>2577</v>
      </c>
      <c r="P307" s="779" t="s">
        <v>2578</v>
      </c>
      <c r="Q307" s="624" t="s">
        <v>2740</v>
      </c>
    </row>
    <row r="308" spans="1:17" ht="32.25" customHeight="1">
      <c r="A308" s="162"/>
      <c r="B308" s="163" t="s">
        <v>3483</v>
      </c>
      <c r="C308" s="310">
        <v>224</v>
      </c>
      <c r="D308" s="779" t="s">
        <v>2579</v>
      </c>
      <c r="E308" s="779" t="s">
        <v>2580</v>
      </c>
      <c r="F308" s="779" t="s">
        <v>2581</v>
      </c>
      <c r="G308" s="779" t="s">
        <v>2582</v>
      </c>
      <c r="H308" s="779" t="s">
        <v>2583</v>
      </c>
      <c r="I308" s="779" t="s">
        <v>2584</v>
      </c>
      <c r="J308" s="779" t="s">
        <v>2585</v>
      </c>
      <c r="K308" s="779" t="s">
        <v>2586</v>
      </c>
      <c r="L308" s="779" t="s">
        <v>2587</v>
      </c>
      <c r="M308" s="779" t="s">
        <v>2588</v>
      </c>
      <c r="N308" s="813" t="s">
        <v>2589</v>
      </c>
      <c r="O308" s="779" t="s">
        <v>2590</v>
      </c>
      <c r="P308" s="779" t="s">
        <v>2591</v>
      </c>
      <c r="Q308" s="624" t="s">
        <v>2741</v>
      </c>
    </row>
    <row r="309" spans="1:17" ht="32.25" customHeight="1">
      <c r="A309" s="162"/>
      <c r="B309" s="163" t="s">
        <v>3484</v>
      </c>
      <c r="C309" s="310">
        <v>225</v>
      </c>
      <c r="D309" s="779" t="s">
        <v>2592</v>
      </c>
      <c r="E309" s="779" t="s">
        <v>2593</v>
      </c>
      <c r="F309" s="779" t="s">
        <v>2594</v>
      </c>
      <c r="G309" s="779" t="s">
        <v>2595</v>
      </c>
      <c r="H309" s="779" t="s">
        <v>2596</v>
      </c>
      <c r="I309" s="779" t="s">
        <v>2597</v>
      </c>
      <c r="J309" s="779" t="s">
        <v>2598</v>
      </c>
      <c r="K309" s="779" t="s">
        <v>2599</v>
      </c>
      <c r="L309" s="779" t="s">
        <v>2600</v>
      </c>
      <c r="M309" s="779" t="s">
        <v>2601</v>
      </c>
      <c r="N309" s="813" t="s">
        <v>2602</v>
      </c>
      <c r="O309" s="779" t="s">
        <v>2603</v>
      </c>
      <c r="P309" s="779" t="s">
        <v>2604</v>
      </c>
      <c r="Q309" s="624" t="s">
        <v>2742</v>
      </c>
    </row>
    <row r="310" spans="1:17" ht="32.25" customHeight="1">
      <c r="A310" s="162"/>
      <c r="B310" s="163" t="s">
        <v>3485</v>
      </c>
      <c r="C310" s="310">
        <v>226</v>
      </c>
      <c r="D310" s="779" t="s">
        <v>2605</v>
      </c>
      <c r="E310" s="779" t="s">
        <v>2606</v>
      </c>
      <c r="F310" s="779" t="s">
        <v>2607</v>
      </c>
      <c r="G310" s="779" t="s">
        <v>2608</v>
      </c>
      <c r="H310" s="779" t="s">
        <v>2609</v>
      </c>
      <c r="I310" s="779" t="s">
        <v>2610</v>
      </c>
      <c r="J310" s="779" t="s">
        <v>2611</v>
      </c>
      <c r="K310" s="779" t="s">
        <v>2612</v>
      </c>
      <c r="L310" s="779" t="s">
        <v>2613</v>
      </c>
      <c r="M310" s="779" t="s">
        <v>2614</v>
      </c>
      <c r="N310" s="813" t="s">
        <v>2615</v>
      </c>
      <c r="O310" s="779" t="s">
        <v>2616</v>
      </c>
      <c r="P310" s="779" t="s">
        <v>2617</v>
      </c>
      <c r="Q310" s="624" t="s">
        <v>2743</v>
      </c>
    </row>
    <row r="311" spans="1:17" ht="32.25" customHeight="1">
      <c r="A311" s="162"/>
      <c r="B311" s="163" t="s">
        <v>3486</v>
      </c>
      <c r="C311" s="310">
        <v>227</v>
      </c>
      <c r="D311" s="779" t="s">
        <v>2618</v>
      </c>
      <c r="E311" s="779" t="s">
        <v>2619</v>
      </c>
      <c r="F311" s="779" t="s">
        <v>2620</v>
      </c>
      <c r="G311" s="779" t="s">
        <v>2621</v>
      </c>
      <c r="H311" s="779" t="s">
        <v>2622</v>
      </c>
      <c r="I311" s="779" t="s">
        <v>2623</v>
      </c>
      <c r="J311" s="779" t="s">
        <v>2624</v>
      </c>
      <c r="K311" s="779" t="s">
        <v>2625</v>
      </c>
      <c r="L311" s="779" t="s">
        <v>2626</v>
      </c>
      <c r="M311" s="779" t="s">
        <v>2627</v>
      </c>
      <c r="N311" s="813" t="s">
        <v>2628</v>
      </c>
      <c r="O311" s="779" t="s">
        <v>2629</v>
      </c>
      <c r="P311" s="779" t="s">
        <v>2630</v>
      </c>
      <c r="Q311" s="624" t="s">
        <v>2744</v>
      </c>
    </row>
    <row r="312" spans="1:17" ht="32.25" customHeight="1">
      <c r="A312" s="162"/>
      <c r="B312" s="163" t="s">
        <v>3487</v>
      </c>
      <c r="C312" s="310">
        <v>228</v>
      </c>
      <c r="D312" s="779" t="s">
        <v>2631</v>
      </c>
      <c r="E312" s="779" t="s">
        <v>2632</v>
      </c>
      <c r="F312" s="779" t="s">
        <v>2633</v>
      </c>
      <c r="G312" s="779" t="s">
        <v>2634</v>
      </c>
      <c r="H312" s="779" t="s">
        <v>2635</v>
      </c>
      <c r="I312" s="779" t="s">
        <v>2636</v>
      </c>
      <c r="J312" s="779" t="s">
        <v>2637</v>
      </c>
      <c r="K312" s="779" t="s">
        <v>2638</v>
      </c>
      <c r="L312" s="779" t="s">
        <v>2639</v>
      </c>
      <c r="M312" s="779" t="s">
        <v>2640</v>
      </c>
      <c r="N312" s="813" t="s">
        <v>2641</v>
      </c>
      <c r="O312" s="779" t="s">
        <v>2642</v>
      </c>
      <c r="P312" s="779" t="s">
        <v>2643</v>
      </c>
      <c r="Q312" s="624" t="s">
        <v>2745</v>
      </c>
    </row>
    <row r="313" spans="1:17" ht="32.25" customHeight="1">
      <c r="A313" s="162"/>
      <c r="B313" s="163" t="s">
        <v>3488</v>
      </c>
      <c r="C313" s="310">
        <v>229</v>
      </c>
      <c r="D313" s="779" t="s">
        <v>2644</v>
      </c>
      <c r="E313" s="779" t="s">
        <v>2645</v>
      </c>
      <c r="F313" s="779" t="s">
        <v>2646</v>
      </c>
      <c r="G313" s="779" t="s">
        <v>2647</v>
      </c>
      <c r="H313" s="779" t="s">
        <v>2648</v>
      </c>
      <c r="I313" s="779" t="s">
        <v>2649</v>
      </c>
      <c r="J313" s="779" t="s">
        <v>2650</v>
      </c>
      <c r="K313" s="779" t="s">
        <v>2651</v>
      </c>
      <c r="L313" s="779" t="s">
        <v>2652</v>
      </c>
      <c r="M313" s="779" t="s">
        <v>2653</v>
      </c>
      <c r="N313" s="813" t="s">
        <v>2654</v>
      </c>
      <c r="O313" s="779" t="s">
        <v>2655</v>
      </c>
      <c r="P313" s="779" t="s">
        <v>2656</v>
      </c>
      <c r="Q313" s="624" t="s">
        <v>2746</v>
      </c>
    </row>
    <row r="314" spans="1:17" ht="32.25" customHeight="1">
      <c r="A314" s="162"/>
      <c r="B314" s="163" t="s">
        <v>3489</v>
      </c>
      <c r="C314" s="310">
        <v>230</v>
      </c>
      <c r="D314" s="779" t="s">
        <v>2657</v>
      </c>
      <c r="E314" s="779" t="s">
        <v>2658</v>
      </c>
      <c r="F314" s="779" t="s">
        <v>2659</v>
      </c>
      <c r="G314" s="779" t="s">
        <v>2660</v>
      </c>
      <c r="H314" s="779" t="s">
        <v>2661</v>
      </c>
      <c r="I314" s="779" t="s">
        <v>2662</v>
      </c>
      <c r="J314" s="779" t="s">
        <v>2663</v>
      </c>
      <c r="K314" s="779" t="s">
        <v>2664</v>
      </c>
      <c r="L314" s="779" t="s">
        <v>2665</v>
      </c>
      <c r="M314" s="779" t="s">
        <v>2666</v>
      </c>
      <c r="N314" s="813" t="s">
        <v>2667</v>
      </c>
      <c r="O314" s="779" t="s">
        <v>2668</v>
      </c>
      <c r="P314" s="779" t="s">
        <v>2669</v>
      </c>
      <c r="Q314" s="624" t="s">
        <v>2747</v>
      </c>
    </row>
    <row r="315" spans="1:17" ht="32.25" customHeight="1">
      <c r="A315" s="162"/>
      <c r="B315" s="163" t="s">
        <v>3490</v>
      </c>
      <c r="C315" s="310">
        <v>231</v>
      </c>
      <c r="D315" s="779" t="s">
        <v>2670</v>
      </c>
      <c r="E315" s="779" t="s">
        <v>2671</v>
      </c>
      <c r="F315" s="779" t="s">
        <v>2672</v>
      </c>
      <c r="G315" s="779" t="s">
        <v>2673</v>
      </c>
      <c r="H315" s="779" t="s">
        <v>2674</v>
      </c>
      <c r="I315" s="779" t="s">
        <v>2675</v>
      </c>
      <c r="J315" s="779" t="s">
        <v>2676</v>
      </c>
      <c r="K315" s="779" t="s">
        <v>2677</v>
      </c>
      <c r="L315" s="779" t="s">
        <v>2678</v>
      </c>
      <c r="M315" s="779" t="s">
        <v>2679</v>
      </c>
      <c r="N315" s="813" t="s">
        <v>2680</v>
      </c>
      <c r="O315" s="779" t="s">
        <v>2681</v>
      </c>
      <c r="P315" s="779" t="s">
        <v>2682</v>
      </c>
      <c r="Q315" s="624" t="s">
        <v>2748</v>
      </c>
    </row>
    <row r="316" spans="1:17" ht="32.25" customHeight="1">
      <c r="A316" s="162"/>
      <c r="B316" s="163" t="s">
        <v>3491</v>
      </c>
      <c r="C316" s="310">
        <v>232</v>
      </c>
      <c r="D316" s="779" t="s">
        <v>2683</v>
      </c>
      <c r="E316" s="779" t="s">
        <v>2684</v>
      </c>
      <c r="F316" s="779" t="s">
        <v>2685</v>
      </c>
      <c r="G316" s="779" t="s">
        <v>2686</v>
      </c>
      <c r="H316" s="779" t="s">
        <v>2687</v>
      </c>
      <c r="I316" s="779" t="s">
        <v>2688</v>
      </c>
      <c r="J316" s="779" t="s">
        <v>2689</v>
      </c>
      <c r="K316" s="779" t="s">
        <v>2690</v>
      </c>
      <c r="L316" s="779" t="s">
        <v>2691</v>
      </c>
      <c r="M316" s="779" t="s">
        <v>2692</v>
      </c>
      <c r="N316" s="813" t="s">
        <v>2693</v>
      </c>
      <c r="O316" s="779" t="s">
        <v>2694</v>
      </c>
      <c r="P316" s="779" t="s">
        <v>2695</v>
      </c>
      <c r="Q316" s="624" t="s">
        <v>2749</v>
      </c>
    </row>
    <row r="317" spans="1:17" ht="32.25" customHeight="1">
      <c r="A317" s="162"/>
      <c r="B317" s="163" t="s">
        <v>3492</v>
      </c>
      <c r="C317" s="310">
        <v>233</v>
      </c>
      <c r="D317" s="779" t="s">
        <v>2696</v>
      </c>
      <c r="E317" s="779" t="s">
        <v>2697</v>
      </c>
      <c r="F317" s="779" t="s">
        <v>2698</v>
      </c>
      <c r="G317" s="779" t="s">
        <v>2699</v>
      </c>
      <c r="H317" s="779" t="s">
        <v>2700</v>
      </c>
      <c r="I317" s="779" t="s">
        <v>2701</v>
      </c>
      <c r="J317" s="779" t="s">
        <v>2702</v>
      </c>
      <c r="K317" s="779" t="s">
        <v>2703</v>
      </c>
      <c r="L317" s="779" t="s">
        <v>2704</v>
      </c>
      <c r="M317" s="779" t="s">
        <v>2705</v>
      </c>
      <c r="N317" s="813" t="s">
        <v>2706</v>
      </c>
      <c r="O317" s="779" t="s">
        <v>2707</v>
      </c>
      <c r="P317" s="779" t="s">
        <v>2708</v>
      </c>
      <c r="Q317" s="624" t="s">
        <v>2750</v>
      </c>
    </row>
    <row r="318" spans="1:17" ht="32.25" customHeight="1">
      <c r="A318" s="162"/>
      <c r="B318" s="163" t="s">
        <v>3493</v>
      </c>
      <c r="C318" s="310">
        <v>234</v>
      </c>
      <c r="D318" s="779" t="s">
        <v>2709</v>
      </c>
      <c r="E318" s="779" t="s">
        <v>2710</v>
      </c>
      <c r="F318" s="779" t="s">
        <v>2711</v>
      </c>
      <c r="G318" s="779" t="s">
        <v>2712</v>
      </c>
      <c r="H318" s="779" t="s">
        <v>2713</v>
      </c>
      <c r="I318" s="779" t="s">
        <v>2714</v>
      </c>
      <c r="J318" s="779" t="s">
        <v>2715</v>
      </c>
      <c r="K318" s="779" t="s">
        <v>2716</v>
      </c>
      <c r="L318" s="779" t="s">
        <v>2717</v>
      </c>
      <c r="M318" s="779" t="s">
        <v>2718</v>
      </c>
      <c r="N318" s="813" t="s">
        <v>2719</v>
      </c>
      <c r="O318" s="779" t="s">
        <v>2720</v>
      </c>
      <c r="P318" s="779" t="s">
        <v>2721</v>
      </c>
      <c r="Q318" s="624" t="s">
        <v>2751</v>
      </c>
    </row>
    <row r="319" spans="1:17" ht="42.75">
      <c r="A319" s="172"/>
      <c r="B319" s="173" t="s">
        <v>3499</v>
      </c>
      <c r="C319" s="310">
        <v>235</v>
      </c>
      <c r="D319" s="804"/>
      <c r="E319" s="804"/>
      <c r="F319" s="804"/>
      <c r="G319" s="804"/>
      <c r="H319" s="804"/>
      <c r="I319" s="804"/>
      <c r="J319" s="804"/>
      <c r="K319" s="833"/>
      <c r="L319" s="833"/>
      <c r="M319" s="833"/>
      <c r="N319" s="624" t="s">
        <v>2329</v>
      </c>
      <c r="O319" s="624" t="s">
        <v>45</v>
      </c>
      <c r="P319" s="624" t="s">
        <v>46</v>
      </c>
      <c r="Q319" s="624" t="s">
        <v>2752</v>
      </c>
    </row>
    <row r="320" spans="1:17" ht="28.5">
      <c r="A320" s="172"/>
      <c r="B320" s="174" t="s">
        <v>3497</v>
      </c>
      <c r="C320" s="310">
        <v>236</v>
      </c>
      <c r="D320" s="804"/>
      <c r="E320" s="804"/>
      <c r="F320" s="804"/>
      <c r="G320" s="804"/>
      <c r="H320" s="804"/>
      <c r="I320" s="804"/>
      <c r="J320" s="804"/>
      <c r="K320" s="833"/>
      <c r="L320" s="833"/>
      <c r="M320" s="833"/>
      <c r="N320" s="624" t="s">
        <v>2330</v>
      </c>
      <c r="O320" s="832"/>
      <c r="P320" s="832"/>
      <c r="Q320" s="624" t="s">
        <v>2753</v>
      </c>
    </row>
    <row r="321" spans="1:17" ht="14.25">
      <c r="A321" s="172"/>
      <c r="B321" s="173" t="s">
        <v>3500</v>
      </c>
      <c r="C321" s="310">
        <v>237</v>
      </c>
      <c r="D321" s="804"/>
      <c r="E321" s="804"/>
      <c r="F321" s="804"/>
      <c r="G321" s="804"/>
      <c r="H321" s="804"/>
      <c r="I321" s="804"/>
      <c r="J321" s="804"/>
      <c r="K321" s="833"/>
      <c r="L321" s="833"/>
      <c r="M321" s="833"/>
      <c r="N321" s="779" t="s">
        <v>252</v>
      </c>
      <c r="O321" s="804"/>
      <c r="P321" s="804"/>
      <c r="Q321" s="779" t="s">
        <v>253</v>
      </c>
    </row>
    <row r="322" spans="4:17" ht="14.25">
      <c r="D322" s="653"/>
      <c r="E322" s="653"/>
      <c r="F322" s="653"/>
      <c r="G322" s="653"/>
      <c r="H322" s="653"/>
      <c r="I322" s="653"/>
      <c r="J322" s="653"/>
      <c r="K322" s="644"/>
      <c r="L322" s="644"/>
      <c r="M322" s="644"/>
      <c r="N322" s="644"/>
      <c r="O322" s="644"/>
      <c r="P322" s="644"/>
      <c r="Q322" s="644"/>
    </row>
    <row r="323" spans="4:17" ht="14.25">
      <c r="D323" s="653"/>
      <c r="E323" s="653"/>
      <c r="F323" s="653"/>
      <c r="G323" s="653"/>
      <c r="H323" s="653"/>
      <c r="I323" s="653"/>
      <c r="J323" s="653"/>
      <c r="K323" s="644"/>
      <c r="L323" s="644"/>
      <c r="M323" s="644"/>
      <c r="N323" s="644"/>
      <c r="O323" s="644"/>
      <c r="P323" s="644"/>
      <c r="Q323" s="644"/>
    </row>
    <row r="324" spans="4:17" ht="14.25">
      <c r="D324" s="653"/>
      <c r="E324" s="653"/>
      <c r="F324" s="653"/>
      <c r="G324" s="653"/>
      <c r="H324" s="653"/>
      <c r="I324" s="653"/>
      <c r="J324" s="653"/>
      <c r="K324" s="644"/>
      <c r="L324" s="644"/>
      <c r="M324" s="644"/>
      <c r="N324" s="644"/>
      <c r="O324" s="644"/>
      <c r="P324" s="644"/>
      <c r="Q324" s="644"/>
    </row>
    <row r="325" spans="1:17" ht="73.5" customHeight="1">
      <c r="A325" s="1037" t="s">
        <v>4563</v>
      </c>
      <c r="B325" s="1038"/>
      <c r="C325" s="320"/>
      <c r="D325" s="1041" t="s">
        <v>4566</v>
      </c>
      <c r="E325" s="812" t="s">
        <v>3494</v>
      </c>
      <c r="F325" s="812" t="s">
        <v>4567</v>
      </c>
      <c r="G325" s="812" t="s">
        <v>4568</v>
      </c>
      <c r="H325" s="812" t="s">
        <v>4569</v>
      </c>
      <c r="I325" s="812" t="s">
        <v>3507</v>
      </c>
      <c r="J325" s="1030" t="s">
        <v>3502</v>
      </c>
      <c r="K325" s="1030" t="s">
        <v>3306</v>
      </c>
      <c r="L325" s="1030" t="s">
        <v>3307</v>
      </c>
      <c r="M325" s="1030" t="s">
        <v>3496</v>
      </c>
      <c r="N325" s="644"/>
      <c r="O325" s="644"/>
      <c r="P325" s="644"/>
      <c r="Q325" s="644"/>
    </row>
    <row r="326" spans="1:17" ht="61.5" customHeight="1">
      <c r="A326" s="1039"/>
      <c r="B326" s="1040"/>
      <c r="C326" s="319"/>
      <c r="D326" s="1042"/>
      <c r="E326" s="812" t="s">
        <v>3501</v>
      </c>
      <c r="F326" s="812" t="s">
        <v>3501</v>
      </c>
      <c r="G326" s="812" t="s">
        <v>3501</v>
      </c>
      <c r="H326" s="812" t="s">
        <v>3501</v>
      </c>
      <c r="I326" s="812" t="s">
        <v>3501</v>
      </c>
      <c r="J326" s="1030"/>
      <c r="K326" s="1030"/>
      <c r="L326" s="1030"/>
      <c r="M326" s="1030"/>
      <c r="N326" s="644"/>
      <c r="O326" s="644"/>
      <c r="P326" s="644"/>
      <c r="Q326" s="644"/>
    </row>
    <row r="327" spans="1:17" ht="14.25">
      <c r="A327" s="162"/>
      <c r="B327" s="163" t="s">
        <v>3463</v>
      </c>
      <c r="C327" s="310">
        <v>238</v>
      </c>
      <c r="D327" s="779" t="s">
        <v>254</v>
      </c>
      <c r="E327" s="779" t="s">
        <v>255</v>
      </c>
      <c r="F327" s="779" t="s">
        <v>256</v>
      </c>
      <c r="G327" s="779" t="s">
        <v>257</v>
      </c>
      <c r="H327" s="779" t="s">
        <v>258</v>
      </c>
      <c r="I327" s="779" t="s">
        <v>259</v>
      </c>
      <c r="J327" s="813" t="s">
        <v>260</v>
      </c>
      <c r="K327" s="779" t="s">
        <v>261</v>
      </c>
      <c r="L327" s="779" t="s">
        <v>262</v>
      </c>
      <c r="M327" s="613" t="s">
        <v>263</v>
      </c>
      <c r="N327" s="644"/>
      <c r="O327" s="644"/>
      <c r="P327" s="644"/>
      <c r="Q327" s="644"/>
    </row>
    <row r="328" spans="1:17" ht="14.25">
      <c r="A328" s="162"/>
      <c r="B328" s="163" t="s">
        <v>3464</v>
      </c>
      <c r="C328" s="310">
        <v>239</v>
      </c>
      <c r="D328" s="779" t="s">
        <v>2755</v>
      </c>
      <c r="E328" s="779" t="s">
        <v>2756</v>
      </c>
      <c r="F328" s="779" t="s">
        <v>2757</v>
      </c>
      <c r="G328" s="779" t="s">
        <v>2758</v>
      </c>
      <c r="H328" s="779" t="s">
        <v>2759</v>
      </c>
      <c r="I328" s="779" t="s">
        <v>2760</v>
      </c>
      <c r="J328" s="813" t="s">
        <v>2761</v>
      </c>
      <c r="K328" s="779" t="s">
        <v>2762</v>
      </c>
      <c r="L328" s="779" t="s">
        <v>2763</v>
      </c>
      <c r="M328" s="613" t="s">
        <v>2764</v>
      </c>
      <c r="N328" s="644"/>
      <c r="O328" s="644"/>
      <c r="P328" s="644"/>
      <c r="Q328" s="644"/>
    </row>
    <row r="329" spans="1:17" ht="14.25">
      <c r="A329" s="162"/>
      <c r="B329" s="163" t="s">
        <v>3465</v>
      </c>
      <c r="C329" s="310">
        <v>240</v>
      </c>
      <c r="D329" s="779" t="s">
        <v>2765</v>
      </c>
      <c r="E329" s="779" t="s">
        <v>2766</v>
      </c>
      <c r="F329" s="779" t="s">
        <v>2767</v>
      </c>
      <c r="G329" s="779" t="s">
        <v>2768</v>
      </c>
      <c r="H329" s="779" t="s">
        <v>2769</v>
      </c>
      <c r="I329" s="779" t="s">
        <v>2770</v>
      </c>
      <c r="J329" s="813" t="s">
        <v>2771</v>
      </c>
      <c r="K329" s="779" t="s">
        <v>2772</v>
      </c>
      <c r="L329" s="779" t="s">
        <v>2773</v>
      </c>
      <c r="M329" s="613" t="s">
        <v>2774</v>
      </c>
      <c r="N329" s="644"/>
      <c r="O329" s="644"/>
      <c r="P329" s="644"/>
      <c r="Q329" s="644"/>
    </row>
    <row r="330" spans="1:17" ht="14.25">
      <c r="A330" s="162"/>
      <c r="B330" s="163" t="s">
        <v>3466</v>
      </c>
      <c r="C330" s="310">
        <v>241</v>
      </c>
      <c r="D330" s="779" t="s">
        <v>2775</v>
      </c>
      <c r="E330" s="779" t="s">
        <v>2776</v>
      </c>
      <c r="F330" s="779" t="s">
        <v>2777</v>
      </c>
      <c r="G330" s="779" t="s">
        <v>2778</v>
      </c>
      <c r="H330" s="779" t="s">
        <v>2779</v>
      </c>
      <c r="I330" s="779" t="s">
        <v>2780</v>
      </c>
      <c r="J330" s="813" t="s">
        <v>2781</v>
      </c>
      <c r="K330" s="779" t="s">
        <v>2782</v>
      </c>
      <c r="L330" s="779" t="s">
        <v>2783</v>
      </c>
      <c r="M330" s="613" t="s">
        <v>2784</v>
      </c>
      <c r="N330" s="644"/>
      <c r="O330" s="644"/>
      <c r="P330" s="644"/>
      <c r="Q330" s="644"/>
    </row>
    <row r="331" spans="1:17" ht="14.25">
      <c r="A331" s="162"/>
      <c r="B331" s="163" t="s">
        <v>3467</v>
      </c>
      <c r="C331" s="310">
        <v>242</v>
      </c>
      <c r="D331" s="779" t="s">
        <v>2785</v>
      </c>
      <c r="E331" s="779" t="s">
        <v>2786</v>
      </c>
      <c r="F331" s="779" t="s">
        <v>2787</v>
      </c>
      <c r="G331" s="779" t="s">
        <v>2788</v>
      </c>
      <c r="H331" s="779" t="s">
        <v>2789</v>
      </c>
      <c r="I331" s="779" t="s">
        <v>2790</v>
      </c>
      <c r="J331" s="813" t="s">
        <v>2791</v>
      </c>
      <c r="K331" s="779" t="s">
        <v>2792</v>
      </c>
      <c r="L331" s="779" t="s">
        <v>2793</v>
      </c>
      <c r="M331" s="613" t="s">
        <v>2794</v>
      </c>
      <c r="N331" s="644"/>
      <c r="O331" s="644"/>
      <c r="P331" s="644"/>
      <c r="Q331" s="644"/>
    </row>
    <row r="332" spans="1:17" ht="14.25">
      <c r="A332" s="162"/>
      <c r="B332" s="163" t="s">
        <v>3468</v>
      </c>
      <c r="C332" s="310">
        <v>243</v>
      </c>
      <c r="D332" s="779" t="s">
        <v>2795</v>
      </c>
      <c r="E332" s="779" t="s">
        <v>2796</v>
      </c>
      <c r="F332" s="779" t="s">
        <v>2797</v>
      </c>
      <c r="G332" s="779" t="s">
        <v>2798</v>
      </c>
      <c r="H332" s="779" t="s">
        <v>2799</v>
      </c>
      <c r="I332" s="779" t="s">
        <v>2800</v>
      </c>
      <c r="J332" s="813" t="s">
        <v>2801</v>
      </c>
      <c r="K332" s="779" t="s">
        <v>2802</v>
      </c>
      <c r="L332" s="779" t="s">
        <v>2803</v>
      </c>
      <c r="M332" s="613" t="s">
        <v>2804</v>
      </c>
      <c r="N332" s="644"/>
      <c r="O332" s="644"/>
      <c r="P332" s="644"/>
      <c r="Q332" s="644"/>
    </row>
    <row r="333" spans="1:17" ht="14.25">
      <c r="A333" s="162"/>
      <c r="B333" s="163" t="s">
        <v>3469</v>
      </c>
      <c r="C333" s="310">
        <v>244</v>
      </c>
      <c r="D333" s="779" t="s">
        <v>2805</v>
      </c>
      <c r="E333" s="779" t="s">
        <v>2806</v>
      </c>
      <c r="F333" s="779" t="s">
        <v>2807</v>
      </c>
      <c r="G333" s="779" t="s">
        <v>2808</v>
      </c>
      <c r="H333" s="779" t="s">
        <v>2809</v>
      </c>
      <c r="I333" s="779" t="s">
        <v>2810</v>
      </c>
      <c r="J333" s="813" t="s">
        <v>2811</v>
      </c>
      <c r="K333" s="779" t="s">
        <v>2812</v>
      </c>
      <c r="L333" s="779" t="s">
        <v>2813</v>
      </c>
      <c r="M333" s="613" t="s">
        <v>2814</v>
      </c>
      <c r="N333" s="644"/>
      <c r="O333" s="644"/>
      <c r="P333" s="644"/>
      <c r="Q333" s="644"/>
    </row>
    <row r="334" spans="1:17" ht="14.25">
      <c r="A334" s="162"/>
      <c r="B334" s="163" t="s">
        <v>3470</v>
      </c>
      <c r="C334" s="310">
        <v>245</v>
      </c>
      <c r="D334" s="779" t="s">
        <v>2815</v>
      </c>
      <c r="E334" s="779" t="s">
        <v>2816</v>
      </c>
      <c r="F334" s="779" t="s">
        <v>2817</v>
      </c>
      <c r="G334" s="779" t="s">
        <v>2818</v>
      </c>
      <c r="H334" s="779" t="s">
        <v>2819</v>
      </c>
      <c r="I334" s="779" t="s">
        <v>2820</v>
      </c>
      <c r="J334" s="813" t="s">
        <v>2821</v>
      </c>
      <c r="K334" s="779" t="s">
        <v>2822</v>
      </c>
      <c r="L334" s="779" t="s">
        <v>2823</v>
      </c>
      <c r="M334" s="613" t="s">
        <v>2824</v>
      </c>
      <c r="N334" s="644"/>
      <c r="O334" s="644"/>
      <c r="P334" s="644"/>
      <c r="Q334" s="644"/>
    </row>
    <row r="335" spans="1:17" ht="14.25">
      <c r="A335" s="162"/>
      <c r="B335" s="163" t="s">
        <v>3471</v>
      </c>
      <c r="C335" s="310">
        <v>246</v>
      </c>
      <c r="D335" s="779" t="s">
        <v>2825</v>
      </c>
      <c r="E335" s="779" t="s">
        <v>2826</v>
      </c>
      <c r="F335" s="779" t="s">
        <v>2827</v>
      </c>
      <c r="G335" s="779" t="s">
        <v>2828</v>
      </c>
      <c r="H335" s="779" t="s">
        <v>2829</v>
      </c>
      <c r="I335" s="779" t="s">
        <v>2830</v>
      </c>
      <c r="J335" s="813" t="s">
        <v>2831</v>
      </c>
      <c r="K335" s="779" t="s">
        <v>2832</v>
      </c>
      <c r="L335" s="779" t="s">
        <v>2833</v>
      </c>
      <c r="M335" s="613" t="s">
        <v>2834</v>
      </c>
      <c r="N335" s="644"/>
      <c r="O335" s="644"/>
      <c r="P335" s="644"/>
      <c r="Q335" s="644"/>
    </row>
    <row r="336" spans="1:17" ht="14.25">
      <c r="A336" s="162"/>
      <c r="B336" s="163" t="s">
        <v>3472</v>
      </c>
      <c r="C336" s="310">
        <v>247</v>
      </c>
      <c r="D336" s="779" t="s">
        <v>2835</v>
      </c>
      <c r="E336" s="779" t="s">
        <v>2836</v>
      </c>
      <c r="F336" s="779" t="s">
        <v>2837</v>
      </c>
      <c r="G336" s="779" t="s">
        <v>2838</v>
      </c>
      <c r="H336" s="779" t="s">
        <v>2839</v>
      </c>
      <c r="I336" s="779" t="s">
        <v>2840</v>
      </c>
      <c r="J336" s="813" t="s">
        <v>2841</v>
      </c>
      <c r="K336" s="779" t="s">
        <v>2842</v>
      </c>
      <c r="L336" s="779" t="s">
        <v>2843</v>
      </c>
      <c r="M336" s="613" t="s">
        <v>2844</v>
      </c>
      <c r="N336" s="644"/>
      <c r="O336" s="644"/>
      <c r="P336" s="644"/>
      <c r="Q336" s="644"/>
    </row>
    <row r="337" spans="1:17" ht="14.25">
      <c r="A337" s="162"/>
      <c r="B337" s="163" t="s">
        <v>3473</v>
      </c>
      <c r="C337" s="310">
        <v>248</v>
      </c>
      <c r="D337" s="779" t="s">
        <v>2845</v>
      </c>
      <c r="E337" s="779" t="s">
        <v>2846</v>
      </c>
      <c r="F337" s="779" t="s">
        <v>2847</v>
      </c>
      <c r="G337" s="779" t="s">
        <v>2848</v>
      </c>
      <c r="H337" s="779" t="s">
        <v>2849</v>
      </c>
      <c r="I337" s="779" t="s">
        <v>2850</v>
      </c>
      <c r="J337" s="813" t="s">
        <v>2851</v>
      </c>
      <c r="K337" s="779" t="s">
        <v>2852</v>
      </c>
      <c r="L337" s="779" t="s">
        <v>2853</v>
      </c>
      <c r="M337" s="613" t="s">
        <v>2854</v>
      </c>
      <c r="N337" s="644"/>
      <c r="O337" s="644"/>
      <c r="P337" s="644"/>
      <c r="Q337" s="644"/>
    </row>
    <row r="338" spans="1:17" ht="14.25">
      <c r="A338" s="162"/>
      <c r="B338" s="163" t="s">
        <v>3474</v>
      </c>
      <c r="C338" s="310">
        <v>249</v>
      </c>
      <c r="D338" s="779" t="s">
        <v>2855</v>
      </c>
      <c r="E338" s="779" t="s">
        <v>2856</v>
      </c>
      <c r="F338" s="779" t="s">
        <v>2857</v>
      </c>
      <c r="G338" s="779" t="s">
        <v>2858</v>
      </c>
      <c r="H338" s="779" t="s">
        <v>2859</v>
      </c>
      <c r="I338" s="779" t="s">
        <v>2860</v>
      </c>
      <c r="J338" s="813" t="s">
        <v>2861</v>
      </c>
      <c r="K338" s="779" t="s">
        <v>2862</v>
      </c>
      <c r="L338" s="779" t="s">
        <v>2863</v>
      </c>
      <c r="M338" s="613" t="s">
        <v>2864</v>
      </c>
      <c r="N338" s="644"/>
      <c r="O338" s="644"/>
      <c r="P338" s="644"/>
      <c r="Q338" s="644"/>
    </row>
    <row r="339" spans="1:17" ht="14.25">
      <c r="A339" s="162"/>
      <c r="B339" s="163" t="s">
        <v>3475</v>
      </c>
      <c r="C339" s="310">
        <v>250</v>
      </c>
      <c r="D339" s="779" t="s">
        <v>2865</v>
      </c>
      <c r="E339" s="779" t="s">
        <v>2866</v>
      </c>
      <c r="F339" s="779" t="s">
        <v>2867</v>
      </c>
      <c r="G339" s="779" t="s">
        <v>2868</v>
      </c>
      <c r="H339" s="779" t="s">
        <v>2869</v>
      </c>
      <c r="I339" s="779" t="s">
        <v>2870</v>
      </c>
      <c r="J339" s="813" t="s">
        <v>2871</v>
      </c>
      <c r="K339" s="779" t="s">
        <v>2872</v>
      </c>
      <c r="L339" s="779" t="s">
        <v>2873</v>
      </c>
      <c r="M339" s="613" t="s">
        <v>2874</v>
      </c>
      <c r="N339" s="644"/>
      <c r="O339" s="644"/>
      <c r="P339" s="644"/>
      <c r="Q339" s="644"/>
    </row>
    <row r="340" spans="1:17" ht="14.25">
      <c r="A340" s="162"/>
      <c r="B340" s="163" t="s">
        <v>3476</v>
      </c>
      <c r="C340" s="310">
        <v>251</v>
      </c>
      <c r="D340" s="779" t="s">
        <v>2875</v>
      </c>
      <c r="E340" s="779" t="s">
        <v>2876</v>
      </c>
      <c r="F340" s="779" t="s">
        <v>2877</v>
      </c>
      <c r="G340" s="779" t="s">
        <v>2878</v>
      </c>
      <c r="H340" s="779" t="s">
        <v>2879</v>
      </c>
      <c r="I340" s="779" t="s">
        <v>2880</v>
      </c>
      <c r="J340" s="813" t="s">
        <v>2881</v>
      </c>
      <c r="K340" s="779" t="s">
        <v>2882</v>
      </c>
      <c r="L340" s="779" t="s">
        <v>2883</v>
      </c>
      <c r="M340" s="613" t="s">
        <v>2884</v>
      </c>
      <c r="N340" s="644"/>
      <c r="O340" s="644"/>
      <c r="P340" s="644"/>
      <c r="Q340" s="644"/>
    </row>
    <row r="341" spans="1:17" ht="14.25">
      <c r="A341" s="162"/>
      <c r="B341" s="163" t="s">
        <v>3477</v>
      </c>
      <c r="C341" s="310">
        <v>252</v>
      </c>
      <c r="D341" s="779" t="s">
        <v>2885</v>
      </c>
      <c r="E341" s="779" t="s">
        <v>2886</v>
      </c>
      <c r="F341" s="779" t="s">
        <v>2887</v>
      </c>
      <c r="G341" s="779" t="s">
        <v>2888</v>
      </c>
      <c r="H341" s="779" t="s">
        <v>2889</v>
      </c>
      <c r="I341" s="779" t="s">
        <v>2890</v>
      </c>
      <c r="J341" s="813" t="s">
        <v>2891</v>
      </c>
      <c r="K341" s="779" t="s">
        <v>2892</v>
      </c>
      <c r="L341" s="779" t="s">
        <v>2893</v>
      </c>
      <c r="M341" s="613" t="s">
        <v>2894</v>
      </c>
      <c r="N341" s="644"/>
      <c r="O341" s="644"/>
      <c r="P341" s="644"/>
      <c r="Q341" s="644"/>
    </row>
    <row r="342" spans="1:17" ht="14.25">
      <c r="A342" s="162"/>
      <c r="B342" s="163" t="s">
        <v>3478</v>
      </c>
      <c r="C342" s="310">
        <v>253</v>
      </c>
      <c r="D342" s="779" t="s">
        <v>2895</v>
      </c>
      <c r="E342" s="779" t="s">
        <v>2896</v>
      </c>
      <c r="F342" s="779" t="s">
        <v>2897</v>
      </c>
      <c r="G342" s="779" t="s">
        <v>2898</v>
      </c>
      <c r="H342" s="779" t="s">
        <v>2899</v>
      </c>
      <c r="I342" s="779" t="s">
        <v>2900</v>
      </c>
      <c r="J342" s="813" t="s">
        <v>2901</v>
      </c>
      <c r="K342" s="779" t="s">
        <v>2902</v>
      </c>
      <c r="L342" s="779" t="s">
        <v>2903</v>
      </c>
      <c r="M342" s="613" t="s">
        <v>2904</v>
      </c>
      <c r="N342" s="644"/>
      <c r="O342" s="644"/>
      <c r="P342" s="644"/>
      <c r="Q342" s="644"/>
    </row>
    <row r="343" spans="1:17" ht="14.25">
      <c r="A343" s="162"/>
      <c r="B343" s="163" t="s">
        <v>3479</v>
      </c>
      <c r="C343" s="310">
        <v>254</v>
      </c>
      <c r="D343" s="779" t="s">
        <v>2905</v>
      </c>
      <c r="E343" s="779" t="s">
        <v>2906</v>
      </c>
      <c r="F343" s="779" t="s">
        <v>2907</v>
      </c>
      <c r="G343" s="779" t="s">
        <v>2908</v>
      </c>
      <c r="H343" s="779" t="s">
        <v>2909</v>
      </c>
      <c r="I343" s="779" t="s">
        <v>2910</v>
      </c>
      <c r="J343" s="813" t="s">
        <v>2911</v>
      </c>
      <c r="K343" s="779" t="s">
        <v>2912</v>
      </c>
      <c r="L343" s="779" t="s">
        <v>2913</v>
      </c>
      <c r="M343" s="613" t="s">
        <v>2914</v>
      </c>
      <c r="N343" s="644"/>
      <c r="O343" s="644"/>
      <c r="P343" s="644"/>
      <c r="Q343" s="644"/>
    </row>
    <row r="344" spans="1:17" ht="14.25">
      <c r="A344" s="162"/>
      <c r="B344" s="163" t="s">
        <v>3480</v>
      </c>
      <c r="C344" s="310">
        <v>255</v>
      </c>
      <c r="D344" s="779" t="s">
        <v>2915</v>
      </c>
      <c r="E344" s="779" t="s">
        <v>2916</v>
      </c>
      <c r="F344" s="779" t="s">
        <v>2917</v>
      </c>
      <c r="G344" s="779" t="s">
        <v>2918</v>
      </c>
      <c r="H344" s="779" t="s">
        <v>2919</v>
      </c>
      <c r="I344" s="779" t="s">
        <v>2920</v>
      </c>
      <c r="J344" s="813" t="s">
        <v>2921</v>
      </c>
      <c r="K344" s="779" t="s">
        <v>2922</v>
      </c>
      <c r="L344" s="779" t="s">
        <v>2923</v>
      </c>
      <c r="M344" s="613" t="s">
        <v>2924</v>
      </c>
      <c r="N344" s="644"/>
      <c r="O344" s="644"/>
      <c r="P344" s="644"/>
      <c r="Q344" s="644"/>
    </row>
    <row r="345" spans="1:17" ht="14.25">
      <c r="A345" s="162"/>
      <c r="B345" s="163" t="s">
        <v>3481</v>
      </c>
      <c r="C345" s="310">
        <v>256</v>
      </c>
      <c r="D345" s="779" t="s">
        <v>2925</v>
      </c>
      <c r="E345" s="779" t="s">
        <v>2926</v>
      </c>
      <c r="F345" s="779" t="s">
        <v>2927</v>
      </c>
      <c r="G345" s="779" t="s">
        <v>2928</v>
      </c>
      <c r="H345" s="779" t="s">
        <v>2929</v>
      </c>
      <c r="I345" s="779" t="s">
        <v>2930</v>
      </c>
      <c r="J345" s="813" t="s">
        <v>2931</v>
      </c>
      <c r="K345" s="779" t="s">
        <v>2932</v>
      </c>
      <c r="L345" s="779" t="s">
        <v>2933</v>
      </c>
      <c r="M345" s="613" t="s">
        <v>2934</v>
      </c>
      <c r="N345" s="644"/>
      <c r="O345" s="644"/>
      <c r="P345" s="644"/>
      <c r="Q345" s="644"/>
    </row>
    <row r="346" spans="1:17" ht="14.25">
      <c r="A346" s="162"/>
      <c r="B346" s="163" t="s">
        <v>3482</v>
      </c>
      <c r="C346" s="310">
        <v>257</v>
      </c>
      <c r="D346" s="779" t="s">
        <v>2935</v>
      </c>
      <c r="E346" s="779" t="s">
        <v>2936</v>
      </c>
      <c r="F346" s="779" t="s">
        <v>2937</v>
      </c>
      <c r="G346" s="779" t="s">
        <v>2938</v>
      </c>
      <c r="H346" s="779" t="s">
        <v>2939</v>
      </c>
      <c r="I346" s="779" t="s">
        <v>2940</v>
      </c>
      <c r="J346" s="813" t="s">
        <v>2941</v>
      </c>
      <c r="K346" s="779" t="s">
        <v>2942</v>
      </c>
      <c r="L346" s="779" t="s">
        <v>2943</v>
      </c>
      <c r="M346" s="613" t="s">
        <v>2944</v>
      </c>
      <c r="N346" s="644"/>
      <c r="O346" s="644"/>
      <c r="P346" s="644"/>
      <c r="Q346" s="644"/>
    </row>
    <row r="347" spans="1:17" ht="42.75">
      <c r="A347" s="172"/>
      <c r="B347" s="412" t="s">
        <v>4570</v>
      </c>
      <c r="C347" s="310">
        <v>258</v>
      </c>
      <c r="D347" s="804"/>
      <c r="E347" s="804"/>
      <c r="F347" s="804"/>
      <c r="G347" s="804"/>
      <c r="H347" s="804"/>
      <c r="I347" s="832"/>
      <c r="J347" s="624" t="s">
        <v>2754</v>
      </c>
      <c r="K347" s="624" t="s">
        <v>48</v>
      </c>
      <c r="L347" s="624" t="s">
        <v>49</v>
      </c>
      <c r="M347" s="624" t="s">
        <v>2946</v>
      </c>
      <c r="N347" s="644"/>
      <c r="O347" s="644"/>
      <c r="P347" s="644"/>
      <c r="Q347" s="644"/>
    </row>
    <row r="348" spans="1:17" ht="28.5">
      <c r="A348" s="172"/>
      <c r="B348" s="174" t="s">
        <v>3503</v>
      </c>
      <c r="C348" s="310">
        <v>259</v>
      </c>
      <c r="D348" s="804"/>
      <c r="E348" s="804"/>
      <c r="F348" s="804"/>
      <c r="G348" s="804"/>
      <c r="H348" s="804"/>
      <c r="I348" s="832"/>
      <c r="J348" s="624" t="s">
        <v>2945</v>
      </c>
      <c r="K348" s="832"/>
      <c r="L348" s="832"/>
      <c r="M348" s="622" t="s">
        <v>264</v>
      </c>
      <c r="N348" s="644"/>
      <c r="O348" s="644"/>
      <c r="P348" s="644"/>
      <c r="Q348" s="644"/>
    </row>
    <row r="349" spans="1:17" ht="28.5">
      <c r="A349" s="172"/>
      <c r="B349" s="412" t="s">
        <v>4571</v>
      </c>
      <c r="C349" s="310">
        <v>260</v>
      </c>
      <c r="D349" s="804"/>
      <c r="E349" s="804"/>
      <c r="F349" s="804"/>
      <c r="G349" s="804"/>
      <c r="H349" s="804"/>
      <c r="I349" s="804"/>
      <c r="J349" s="779" t="s">
        <v>265</v>
      </c>
      <c r="K349" s="804"/>
      <c r="L349" s="804"/>
      <c r="M349" s="779" t="s">
        <v>266</v>
      </c>
      <c r="N349" s="644"/>
      <c r="O349" s="644"/>
      <c r="P349" s="644"/>
      <c r="Q349" s="644"/>
    </row>
    <row r="350" spans="4:17" ht="14.25">
      <c r="D350" s="653"/>
      <c r="E350" s="653"/>
      <c r="F350" s="653"/>
      <c r="G350" s="653"/>
      <c r="H350" s="653"/>
      <c r="I350" s="653"/>
      <c r="J350" s="653"/>
      <c r="K350" s="644"/>
      <c r="L350" s="644"/>
      <c r="M350" s="644"/>
      <c r="N350" s="644"/>
      <c r="O350" s="644"/>
      <c r="P350" s="644"/>
      <c r="Q350" s="644"/>
    </row>
    <row r="351" spans="4:17" ht="14.25">
      <c r="D351" s="653"/>
      <c r="E351" s="653"/>
      <c r="F351" s="653"/>
      <c r="G351" s="653"/>
      <c r="H351" s="653"/>
      <c r="I351" s="653"/>
      <c r="J351" s="653"/>
      <c r="K351" s="644"/>
      <c r="L351" s="644"/>
      <c r="M351" s="644"/>
      <c r="N351" s="644"/>
      <c r="O351" s="644"/>
      <c r="P351" s="644"/>
      <c r="Q351" s="644"/>
    </row>
    <row r="352" spans="1:17" ht="14.25">
      <c r="A352" s="1033"/>
      <c r="B352" s="1033"/>
      <c r="C352" s="321"/>
      <c r="D352" s="1024" t="s">
        <v>3513</v>
      </c>
      <c r="E352" s="1025"/>
      <c r="F352" s="1024" t="s">
        <v>3506</v>
      </c>
      <c r="G352" s="1034"/>
      <c r="H352" s="1034"/>
      <c r="I352" s="1034"/>
      <c r="J352" s="1034"/>
      <c r="K352" s="1034"/>
      <c r="L352" s="1025"/>
      <c r="M352" s="830"/>
      <c r="N352" s="830"/>
      <c r="O352" s="830"/>
      <c r="P352" s="830"/>
      <c r="Q352" s="644"/>
    </row>
    <row r="353" spans="1:17" ht="85.5">
      <c r="A353" s="1035" t="s">
        <v>3504</v>
      </c>
      <c r="B353" s="1036"/>
      <c r="C353" s="322"/>
      <c r="D353" s="812" t="s">
        <v>3508</v>
      </c>
      <c r="E353" s="812" t="s">
        <v>3509</v>
      </c>
      <c r="F353" s="812" t="s">
        <v>3508</v>
      </c>
      <c r="G353" s="812" t="s">
        <v>4495</v>
      </c>
      <c r="H353" s="812" t="s">
        <v>3510</v>
      </c>
      <c r="I353" s="812" t="s">
        <v>4496</v>
      </c>
      <c r="J353" s="812" t="s">
        <v>3512</v>
      </c>
      <c r="K353" s="812" t="s">
        <v>4497</v>
      </c>
      <c r="L353" s="812" t="s">
        <v>3511</v>
      </c>
      <c r="M353" s="831" t="s">
        <v>3495</v>
      </c>
      <c r="N353" s="831" t="s">
        <v>3306</v>
      </c>
      <c r="O353" s="831" t="s">
        <v>3307</v>
      </c>
      <c r="P353" s="831" t="s">
        <v>3496</v>
      </c>
      <c r="Q353" s="644"/>
    </row>
    <row r="354" spans="1:17" ht="14.25">
      <c r="A354" s="162"/>
      <c r="B354" s="174" t="s">
        <v>3463</v>
      </c>
      <c r="C354" s="323">
        <v>261</v>
      </c>
      <c r="D354" s="804"/>
      <c r="E354" s="804"/>
      <c r="F354" s="779" t="s">
        <v>267</v>
      </c>
      <c r="G354" s="779" t="s">
        <v>268</v>
      </c>
      <c r="H354" s="779" t="s">
        <v>269</v>
      </c>
      <c r="I354" s="779" t="s">
        <v>270</v>
      </c>
      <c r="J354" s="779" t="s">
        <v>271</v>
      </c>
      <c r="K354" s="779" t="s">
        <v>272</v>
      </c>
      <c r="L354" s="779" t="s">
        <v>273</v>
      </c>
      <c r="M354" s="779" t="s">
        <v>274</v>
      </c>
      <c r="N354" s="804"/>
      <c r="O354" s="804"/>
      <c r="P354" s="804"/>
      <c r="Q354" s="644"/>
    </row>
    <row r="355" spans="1:17" ht="14.25">
      <c r="A355" s="175"/>
      <c r="B355" s="174" t="s">
        <v>3464</v>
      </c>
      <c r="C355" s="323">
        <v>262</v>
      </c>
      <c r="D355" s="804"/>
      <c r="E355" s="804"/>
      <c r="F355" s="779" t="s">
        <v>2948</v>
      </c>
      <c r="G355" s="779" t="s">
        <v>2949</v>
      </c>
      <c r="H355" s="779" t="s">
        <v>2950</v>
      </c>
      <c r="I355" s="779" t="s">
        <v>2951</v>
      </c>
      <c r="J355" s="779" t="s">
        <v>2952</v>
      </c>
      <c r="K355" s="779" t="s">
        <v>2953</v>
      </c>
      <c r="L355" s="779" t="s">
        <v>2954</v>
      </c>
      <c r="M355" s="779" t="s">
        <v>2955</v>
      </c>
      <c r="N355" s="804"/>
      <c r="O355" s="804"/>
      <c r="P355" s="804"/>
      <c r="Q355" s="722"/>
    </row>
    <row r="356" spans="1:17" ht="14.25">
      <c r="A356" s="175"/>
      <c r="B356" s="174" t="s">
        <v>3465</v>
      </c>
      <c r="C356" s="323">
        <v>263</v>
      </c>
      <c r="D356" s="804"/>
      <c r="E356" s="804"/>
      <c r="F356" s="779" t="s">
        <v>2956</v>
      </c>
      <c r="G356" s="779" t="s">
        <v>2957</v>
      </c>
      <c r="H356" s="779" t="s">
        <v>2958</v>
      </c>
      <c r="I356" s="779" t="s">
        <v>2959</v>
      </c>
      <c r="J356" s="779" t="s">
        <v>2960</v>
      </c>
      <c r="K356" s="779" t="s">
        <v>2961</v>
      </c>
      <c r="L356" s="779" t="s">
        <v>2962</v>
      </c>
      <c r="M356" s="779" t="s">
        <v>2963</v>
      </c>
      <c r="N356" s="804"/>
      <c r="O356" s="804"/>
      <c r="P356" s="804"/>
      <c r="Q356" s="722"/>
    </row>
    <row r="357" spans="1:17" ht="14.25">
      <c r="A357" s="175"/>
      <c r="B357" s="174" t="s">
        <v>3466</v>
      </c>
      <c r="C357" s="323">
        <v>264</v>
      </c>
      <c r="D357" s="804"/>
      <c r="E357" s="804"/>
      <c r="F357" s="779" t="s">
        <v>2964</v>
      </c>
      <c r="G357" s="779" t="s">
        <v>2965</v>
      </c>
      <c r="H357" s="779" t="s">
        <v>2966</v>
      </c>
      <c r="I357" s="779" t="s">
        <v>2967</v>
      </c>
      <c r="J357" s="779" t="s">
        <v>2968</v>
      </c>
      <c r="K357" s="779" t="s">
        <v>2969</v>
      </c>
      <c r="L357" s="779" t="s">
        <v>2970</v>
      </c>
      <c r="M357" s="779" t="s">
        <v>2971</v>
      </c>
      <c r="N357" s="804"/>
      <c r="O357" s="804"/>
      <c r="P357" s="804"/>
      <c r="Q357" s="722"/>
    </row>
    <row r="358" spans="1:17" ht="14.25">
      <c r="A358" s="175"/>
      <c r="B358" s="174" t="s">
        <v>3467</v>
      </c>
      <c r="C358" s="323">
        <v>265</v>
      </c>
      <c r="D358" s="804"/>
      <c r="E358" s="804"/>
      <c r="F358" s="779" t="s">
        <v>2972</v>
      </c>
      <c r="G358" s="779" t="s">
        <v>2973</v>
      </c>
      <c r="H358" s="779" t="s">
        <v>2974</v>
      </c>
      <c r="I358" s="779" t="s">
        <v>2975</v>
      </c>
      <c r="J358" s="779" t="s">
        <v>2976</v>
      </c>
      <c r="K358" s="779" t="s">
        <v>2977</v>
      </c>
      <c r="L358" s="779" t="s">
        <v>2978</v>
      </c>
      <c r="M358" s="779" t="s">
        <v>2979</v>
      </c>
      <c r="N358" s="804"/>
      <c r="O358" s="804"/>
      <c r="P358" s="804"/>
      <c r="Q358" s="722"/>
    </row>
    <row r="359" spans="1:17" ht="14.25">
      <c r="A359" s="175"/>
      <c r="B359" s="174" t="s">
        <v>3468</v>
      </c>
      <c r="C359" s="323">
        <v>266</v>
      </c>
      <c r="D359" s="804"/>
      <c r="E359" s="804"/>
      <c r="F359" s="779" t="s">
        <v>2980</v>
      </c>
      <c r="G359" s="779" t="s">
        <v>2981</v>
      </c>
      <c r="H359" s="779" t="s">
        <v>2982</v>
      </c>
      <c r="I359" s="779" t="s">
        <v>2983</v>
      </c>
      <c r="J359" s="779" t="s">
        <v>2984</v>
      </c>
      <c r="K359" s="779" t="s">
        <v>2985</v>
      </c>
      <c r="L359" s="779" t="s">
        <v>2986</v>
      </c>
      <c r="M359" s="779" t="s">
        <v>2987</v>
      </c>
      <c r="N359" s="804"/>
      <c r="O359" s="804"/>
      <c r="P359" s="804"/>
      <c r="Q359" s="722"/>
    </row>
    <row r="360" spans="1:17" ht="14.25">
      <c r="A360" s="175"/>
      <c r="B360" s="174" t="s">
        <v>3469</v>
      </c>
      <c r="C360" s="323">
        <v>267</v>
      </c>
      <c r="D360" s="804"/>
      <c r="E360" s="804"/>
      <c r="F360" s="779" t="s">
        <v>2988</v>
      </c>
      <c r="G360" s="779" t="s">
        <v>2989</v>
      </c>
      <c r="H360" s="779" t="s">
        <v>2990</v>
      </c>
      <c r="I360" s="779" t="s">
        <v>2991</v>
      </c>
      <c r="J360" s="779" t="s">
        <v>2992</v>
      </c>
      <c r="K360" s="779" t="s">
        <v>2993</v>
      </c>
      <c r="L360" s="779" t="s">
        <v>2994</v>
      </c>
      <c r="M360" s="779" t="s">
        <v>2995</v>
      </c>
      <c r="N360" s="804"/>
      <c r="O360" s="804"/>
      <c r="P360" s="804"/>
      <c r="Q360" s="722"/>
    </row>
    <row r="361" spans="1:17" ht="14.25">
      <c r="A361" s="175"/>
      <c r="B361" s="174" t="s">
        <v>3470</v>
      </c>
      <c r="C361" s="323">
        <v>268</v>
      </c>
      <c r="D361" s="804"/>
      <c r="E361" s="804"/>
      <c r="F361" s="779" t="s">
        <v>2996</v>
      </c>
      <c r="G361" s="779" t="s">
        <v>2997</v>
      </c>
      <c r="H361" s="779" t="s">
        <v>2998</v>
      </c>
      <c r="I361" s="779" t="s">
        <v>2999</v>
      </c>
      <c r="J361" s="779" t="s">
        <v>3000</v>
      </c>
      <c r="K361" s="779" t="s">
        <v>3001</v>
      </c>
      <c r="L361" s="779" t="s">
        <v>3002</v>
      </c>
      <c r="M361" s="779" t="s">
        <v>3003</v>
      </c>
      <c r="N361" s="804"/>
      <c r="O361" s="804"/>
      <c r="P361" s="804"/>
      <c r="Q361" s="722"/>
    </row>
    <row r="362" spans="1:17" ht="14.25">
      <c r="A362" s="175"/>
      <c r="B362" s="174" t="s">
        <v>3471</v>
      </c>
      <c r="C362" s="323">
        <v>269</v>
      </c>
      <c r="D362" s="804"/>
      <c r="E362" s="804"/>
      <c r="F362" s="779" t="s">
        <v>3004</v>
      </c>
      <c r="G362" s="779" t="s">
        <v>3005</v>
      </c>
      <c r="H362" s="779" t="s">
        <v>3006</v>
      </c>
      <c r="I362" s="779" t="s">
        <v>3007</v>
      </c>
      <c r="J362" s="779" t="s">
        <v>3008</v>
      </c>
      <c r="K362" s="779" t="s">
        <v>3009</v>
      </c>
      <c r="L362" s="779" t="s">
        <v>3010</v>
      </c>
      <c r="M362" s="779" t="s">
        <v>3011</v>
      </c>
      <c r="N362" s="804"/>
      <c r="O362" s="804"/>
      <c r="P362" s="804"/>
      <c r="Q362" s="644"/>
    </row>
    <row r="363" spans="1:17" ht="14.25">
      <c r="A363" s="175"/>
      <c r="B363" s="174" t="s">
        <v>3472</v>
      </c>
      <c r="C363" s="323">
        <v>270</v>
      </c>
      <c r="D363" s="804"/>
      <c r="E363" s="804"/>
      <c r="F363" s="779" t="s">
        <v>3012</v>
      </c>
      <c r="G363" s="779" t="s">
        <v>3013</v>
      </c>
      <c r="H363" s="779" t="s">
        <v>3014</v>
      </c>
      <c r="I363" s="779" t="s">
        <v>3015</v>
      </c>
      <c r="J363" s="779" t="s">
        <v>3016</v>
      </c>
      <c r="K363" s="779" t="s">
        <v>3017</v>
      </c>
      <c r="L363" s="779" t="s">
        <v>3018</v>
      </c>
      <c r="M363" s="779" t="s">
        <v>3019</v>
      </c>
      <c r="N363" s="804"/>
      <c r="O363" s="804"/>
      <c r="P363" s="804"/>
      <c r="Q363" s="644"/>
    </row>
    <row r="364" spans="1:17" ht="14.25">
      <c r="A364" s="175"/>
      <c r="B364" s="174" t="s">
        <v>3473</v>
      </c>
      <c r="C364" s="323">
        <v>271</v>
      </c>
      <c r="D364" s="804"/>
      <c r="E364" s="804"/>
      <c r="F364" s="779" t="s">
        <v>3020</v>
      </c>
      <c r="G364" s="779" t="s">
        <v>3021</v>
      </c>
      <c r="H364" s="779" t="s">
        <v>3022</v>
      </c>
      <c r="I364" s="779" t="s">
        <v>3023</v>
      </c>
      <c r="J364" s="779" t="s">
        <v>3024</v>
      </c>
      <c r="K364" s="779" t="s">
        <v>3025</v>
      </c>
      <c r="L364" s="779" t="s">
        <v>3026</v>
      </c>
      <c r="M364" s="779" t="s">
        <v>3027</v>
      </c>
      <c r="N364" s="804"/>
      <c r="O364" s="804"/>
      <c r="P364" s="804"/>
      <c r="Q364" s="644"/>
    </row>
    <row r="365" spans="1:17" ht="14.25">
      <c r="A365" s="175"/>
      <c r="B365" s="174" t="s">
        <v>3474</v>
      </c>
      <c r="C365" s="323">
        <v>272</v>
      </c>
      <c r="D365" s="804"/>
      <c r="E365" s="804"/>
      <c r="F365" s="779" t="s">
        <v>3028</v>
      </c>
      <c r="G365" s="779" t="s">
        <v>3029</v>
      </c>
      <c r="H365" s="779" t="s">
        <v>3030</v>
      </c>
      <c r="I365" s="779" t="s">
        <v>3031</v>
      </c>
      <c r="J365" s="779" t="s">
        <v>3032</v>
      </c>
      <c r="K365" s="779" t="s">
        <v>3033</v>
      </c>
      <c r="L365" s="779" t="s">
        <v>3034</v>
      </c>
      <c r="M365" s="779" t="s">
        <v>3035</v>
      </c>
      <c r="N365" s="804"/>
      <c r="O365" s="804"/>
      <c r="P365" s="804"/>
      <c r="Q365" s="644"/>
    </row>
    <row r="366" spans="1:17" ht="14.25">
      <c r="A366" s="175"/>
      <c r="B366" s="174" t="s">
        <v>3475</v>
      </c>
      <c r="C366" s="323">
        <v>273</v>
      </c>
      <c r="D366" s="804"/>
      <c r="E366" s="804"/>
      <c r="F366" s="779" t="s">
        <v>3036</v>
      </c>
      <c r="G366" s="779" t="s">
        <v>3037</v>
      </c>
      <c r="H366" s="779" t="s">
        <v>3038</v>
      </c>
      <c r="I366" s="779" t="s">
        <v>3039</v>
      </c>
      <c r="J366" s="779" t="s">
        <v>3040</v>
      </c>
      <c r="K366" s="779" t="s">
        <v>3041</v>
      </c>
      <c r="L366" s="779" t="s">
        <v>3042</v>
      </c>
      <c r="M366" s="779" t="s">
        <v>3043</v>
      </c>
      <c r="N366" s="804"/>
      <c r="O366" s="804"/>
      <c r="P366" s="804"/>
      <c r="Q366" s="644"/>
    </row>
    <row r="367" spans="1:17" ht="14.25">
      <c r="A367" s="175"/>
      <c r="B367" s="174" t="s">
        <v>3476</v>
      </c>
      <c r="C367" s="323">
        <v>274</v>
      </c>
      <c r="D367" s="804"/>
      <c r="E367" s="804"/>
      <c r="F367" s="779" t="s">
        <v>3044</v>
      </c>
      <c r="G367" s="779" t="s">
        <v>3045</v>
      </c>
      <c r="H367" s="779" t="s">
        <v>3046</v>
      </c>
      <c r="I367" s="779" t="s">
        <v>3047</v>
      </c>
      <c r="J367" s="779" t="s">
        <v>3048</v>
      </c>
      <c r="K367" s="779" t="s">
        <v>3049</v>
      </c>
      <c r="L367" s="779" t="s">
        <v>3050</v>
      </c>
      <c r="M367" s="779" t="s">
        <v>3051</v>
      </c>
      <c r="N367" s="804"/>
      <c r="O367" s="804"/>
      <c r="P367" s="804"/>
      <c r="Q367" s="644"/>
    </row>
    <row r="368" spans="1:17" ht="14.25">
      <c r="A368" s="175"/>
      <c r="B368" s="174" t="s">
        <v>3477</v>
      </c>
      <c r="C368" s="323">
        <v>275</v>
      </c>
      <c r="D368" s="804"/>
      <c r="E368" s="804"/>
      <c r="F368" s="779" t="s">
        <v>3052</v>
      </c>
      <c r="G368" s="779" t="s">
        <v>3053</v>
      </c>
      <c r="H368" s="779" t="s">
        <v>3054</v>
      </c>
      <c r="I368" s="779" t="s">
        <v>3055</v>
      </c>
      <c r="J368" s="779" t="s">
        <v>3056</v>
      </c>
      <c r="K368" s="779" t="s">
        <v>3057</v>
      </c>
      <c r="L368" s="779" t="s">
        <v>3058</v>
      </c>
      <c r="M368" s="779" t="s">
        <v>3059</v>
      </c>
      <c r="N368" s="804"/>
      <c r="O368" s="804"/>
      <c r="P368" s="804"/>
      <c r="Q368" s="644"/>
    </row>
    <row r="369" spans="1:17" ht="11.25" customHeight="1">
      <c r="A369" s="175"/>
      <c r="B369" s="174" t="s">
        <v>3478</v>
      </c>
      <c r="C369" s="323">
        <v>276</v>
      </c>
      <c r="D369" s="804"/>
      <c r="E369" s="804"/>
      <c r="F369" s="779" t="s">
        <v>3060</v>
      </c>
      <c r="G369" s="779" t="s">
        <v>3061</v>
      </c>
      <c r="H369" s="779" t="s">
        <v>3062</v>
      </c>
      <c r="I369" s="779" t="s">
        <v>3063</v>
      </c>
      <c r="J369" s="779" t="s">
        <v>3064</v>
      </c>
      <c r="K369" s="779" t="s">
        <v>3065</v>
      </c>
      <c r="L369" s="779" t="s">
        <v>3066</v>
      </c>
      <c r="M369" s="779" t="s">
        <v>3067</v>
      </c>
      <c r="N369" s="804"/>
      <c r="O369" s="804"/>
      <c r="P369" s="804"/>
      <c r="Q369" s="644"/>
    </row>
    <row r="370" spans="1:17" ht="14.25">
      <c r="A370" s="175"/>
      <c r="B370" s="174" t="s">
        <v>3479</v>
      </c>
      <c r="C370" s="323">
        <v>277</v>
      </c>
      <c r="D370" s="804"/>
      <c r="E370" s="804"/>
      <c r="F370" s="779" t="s">
        <v>3068</v>
      </c>
      <c r="G370" s="779" t="s">
        <v>3069</v>
      </c>
      <c r="H370" s="779" t="s">
        <v>3070</v>
      </c>
      <c r="I370" s="779" t="s">
        <v>3071</v>
      </c>
      <c r="J370" s="779" t="s">
        <v>3072</v>
      </c>
      <c r="K370" s="779" t="s">
        <v>3073</v>
      </c>
      <c r="L370" s="779" t="s">
        <v>3074</v>
      </c>
      <c r="M370" s="779" t="s">
        <v>3075</v>
      </c>
      <c r="N370" s="804"/>
      <c r="O370" s="804"/>
      <c r="P370" s="804"/>
      <c r="Q370" s="644"/>
    </row>
    <row r="371" spans="1:17" ht="14.25">
      <c r="A371" s="175"/>
      <c r="B371" s="174" t="s">
        <v>3480</v>
      </c>
      <c r="C371" s="323">
        <v>278</v>
      </c>
      <c r="D371" s="804"/>
      <c r="E371" s="804"/>
      <c r="F371" s="779" t="s">
        <v>3076</v>
      </c>
      <c r="G371" s="779" t="s">
        <v>3077</v>
      </c>
      <c r="H371" s="779" t="s">
        <v>3078</v>
      </c>
      <c r="I371" s="779" t="s">
        <v>3079</v>
      </c>
      <c r="J371" s="779" t="s">
        <v>3080</v>
      </c>
      <c r="K371" s="779" t="s">
        <v>3081</v>
      </c>
      <c r="L371" s="779" t="s">
        <v>3082</v>
      </c>
      <c r="M371" s="779" t="s">
        <v>3083</v>
      </c>
      <c r="N371" s="804"/>
      <c r="O371" s="804"/>
      <c r="P371" s="804"/>
      <c r="Q371" s="644"/>
    </row>
    <row r="372" spans="1:17" ht="14.25">
      <c r="A372" s="175"/>
      <c r="B372" s="174" t="s">
        <v>3481</v>
      </c>
      <c r="C372" s="323">
        <v>279</v>
      </c>
      <c r="D372" s="804"/>
      <c r="E372" s="804"/>
      <c r="F372" s="779" t="s">
        <v>3084</v>
      </c>
      <c r="G372" s="779" t="s">
        <v>3085</v>
      </c>
      <c r="H372" s="779" t="s">
        <v>3086</v>
      </c>
      <c r="I372" s="779" t="s">
        <v>3087</v>
      </c>
      <c r="J372" s="779" t="s">
        <v>3088</v>
      </c>
      <c r="K372" s="779" t="s">
        <v>3089</v>
      </c>
      <c r="L372" s="779" t="s">
        <v>3090</v>
      </c>
      <c r="M372" s="779" t="s">
        <v>3091</v>
      </c>
      <c r="N372" s="804"/>
      <c r="O372" s="804"/>
      <c r="P372" s="804"/>
      <c r="Q372" s="644"/>
    </row>
    <row r="373" spans="1:17" ht="14.25">
      <c r="A373" s="175"/>
      <c r="B373" s="174" t="s">
        <v>3482</v>
      </c>
      <c r="C373" s="323">
        <v>280</v>
      </c>
      <c r="D373" s="804"/>
      <c r="E373" s="804"/>
      <c r="F373" s="779" t="s">
        <v>3092</v>
      </c>
      <c r="G373" s="779" t="s">
        <v>3093</v>
      </c>
      <c r="H373" s="779" t="s">
        <v>3094</v>
      </c>
      <c r="I373" s="779" t="s">
        <v>3095</v>
      </c>
      <c r="J373" s="779" t="s">
        <v>3096</v>
      </c>
      <c r="K373" s="779" t="s">
        <v>3097</v>
      </c>
      <c r="L373" s="779" t="s">
        <v>3098</v>
      </c>
      <c r="M373" s="779" t="s">
        <v>3099</v>
      </c>
      <c r="N373" s="804"/>
      <c r="O373" s="804"/>
      <c r="P373" s="804"/>
      <c r="Q373" s="644"/>
    </row>
    <row r="374" spans="1:17" ht="42.75">
      <c r="A374" s="176"/>
      <c r="B374" s="173" t="s">
        <v>3505</v>
      </c>
      <c r="C374" s="323">
        <v>281</v>
      </c>
      <c r="D374" s="779" t="s">
        <v>275</v>
      </c>
      <c r="E374" s="779" t="s">
        <v>50</v>
      </c>
      <c r="F374" s="804"/>
      <c r="G374" s="804"/>
      <c r="H374" s="804"/>
      <c r="I374" s="804"/>
      <c r="J374" s="804"/>
      <c r="K374" s="804"/>
      <c r="L374" s="804"/>
      <c r="M374" s="624" t="s">
        <v>2947</v>
      </c>
      <c r="N374" s="779" t="s">
        <v>276</v>
      </c>
      <c r="O374" s="779" t="s">
        <v>277</v>
      </c>
      <c r="P374" s="624" t="s">
        <v>3100</v>
      </c>
      <c r="Q374" s="644"/>
    </row>
  </sheetData>
  <sheetProtection password="DAB2" sheet="1"/>
  <mergeCells count="26">
    <mergeCell ref="A353:B353"/>
    <mergeCell ref="A325:B326"/>
    <mergeCell ref="D325:D326"/>
    <mergeCell ref="A286:B287"/>
    <mergeCell ref="D286:E286"/>
    <mergeCell ref="F286:G286"/>
    <mergeCell ref="H286:I286"/>
    <mergeCell ref="O286:O287"/>
    <mergeCell ref="A200:B200"/>
    <mergeCell ref="A210:B210"/>
    <mergeCell ref="A352:B352"/>
    <mergeCell ref="D352:E352"/>
    <mergeCell ref="F352:L352"/>
    <mergeCell ref="K325:K326"/>
    <mergeCell ref="L325:L326"/>
    <mergeCell ref="M325:M326"/>
    <mergeCell ref="K210:L210"/>
    <mergeCell ref="K211:L211"/>
    <mergeCell ref="M215:N215"/>
    <mergeCell ref="M216:N216"/>
    <mergeCell ref="Q286:Q287"/>
    <mergeCell ref="J325:J326"/>
    <mergeCell ref="P286:P287"/>
    <mergeCell ref="J286:K286"/>
    <mergeCell ref="L286:M286"/>
    <mergeCell ref="N286:N287"/>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4" r:id="rId1"/>
  <headerFooter differentFirst="1">
    <firstFooter>&amp;C&amp;[213/&amp;[268</first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342"/>
  <sheetViews>
    <sheetView zoomScale="80" zoomScaleNormal="80" zoomScalePageLayoutView="0" workbookViewId="0" topLeftCell="A1">
      <selection activeCell="A223" sqref="A223:A226"/>
    </sheetView>
  </sheetViews>
  <sheetFormatPr defaultColWidth="9.140625" defaultRowHeight="15"/>
  <cols>
    <col min="1" max="1" width="21.28125" style="4" customWidth="1"/>
    <col min="2" max="2" width="23.00390625" style="4" customWidth="1"/>
    <col min="3" max="3" width="87.00390625" style="4" customWidth="1"/>
    <col min="4" max="16384" width="9.140625" style="4" customWidth="1"/>
  </cols>
  <sheetData>
    <row r="1" spans="1:6" ht="15">
      <c r="A1" s="209"/>
      <c r="D1" s="192"/>
      <c r="F1" s="192"/>
    </row>
    <row r="2" ht="14.25">
      <c r="A2" s="191" t="s">
        <v>23</v>
      </c>
    </row>
    <row r="3" ht="14.25">
      <c r="A3" s="19" t="s">
        <v>4025</v>
      </c>
    </row>
    <row r="4" spans="1:3" ht="14.25">
      <c r="A4" s="25"/>
      <c r="B4" s="25" t="s">
        <v>3371</v>
      </c>
      <c r="C4" s="25" t="s">
        <v>1411</v>
      </c>
    </row>
    <row r="5" spans="1:3" ht="85.5">
      <c r="A5" s="528"/>
      <c r="B5" s="23" t="s">
        <v>1799</v>
      </c>
      <c r="C5" s="23" t="s">
        <v>4462</v>
      </c>
    </row>
    <row r="6" spans="1:3" ht="14.25">
      <c r="A6" s="50"/>
      <c r="B6" s="140" t="s">
        <v>3532</v>
      </c>
      <c r="C6" s="140"/>
    </row>
    <row r="7" spans="1:3" ht="45" customHeight="1">
      <c r="A7" s="988" t="s">
        <v>4039</v>
      </c>
      <c r="B7" s="988" t="s">
        <v>3514</v>
      </c>
      <c r="C7" s="414" t="s">
        <v>4572</v>
      </c>
    </row>
    <row r="8" spans="1:3" ht="28.5">
      <c r="A8" s="989"/>
      <c r="B8" s="989"/>
      <c r="C8" s="485" t="s">
        <v>4573</v>
      </c>
    </row>
    <row r="9" spans="1:3" ht="17.25" customHeight="1">
      <c r="A9" s="989"/>
      <c r="B9" s="989"/>
      <c r="C9" s="485" t="s">
        <v>4067</v>
      </c>
    </row>
    <row r="10" spans="1:3" ht="31.5" customHeight="1">
      <c r="A10" s="989"/>
      <c r="B10" s="989"/>
      <c r="C10" s="488" t="s">
        <v>3515</v>
      </c>
    </row>
    <row r="11" spans="1:3" ht="14.25">
      <c r="A11" s="989"/>
      <c r="B11" s="989"/>
      <c r="C11" s="488" t="s">
        <v>3516</v>
      </c>
    </row>
    <row r="12" spans="1:3" ht="14.25">
      <c r="A12" s="989"/>
      <c r="B12" s="989"/>
      <c r="C12" s="488" t="s">
        <v>3517</v>
      </c>
    </row>
    <row r="13" spans="1:3" ht="14.25">
      <c r="A13" s="989"/>
      <c r="B13" s="989"/>
      <c r="C13" s="488" t="s">
        <v>3518</v>
      </c>
    </row>
    <row r="14" spans="1:3" ht="14.25">
      <c r="A14" s="989"/>
      <c r="B14" s="989"/>
      <c r="C14" s="488" t="s">
        <v>3519</v>
      </c>
    </row>
    <row r="15" spans="1:3" ht="14.25">
      <c r="A15" s="989"/>
      <c r="B15" s="989"/>
      <c r="C15" s="488" t="s">
        <v>3520</v>
      </c>
    </row>
    <row r="16" spans="1:3" ht="16.5" customHeight="1">
      <c r="A16" s="989"/>
      <c r="B16" s="989"/>
      <c r="C16" s="488" t="s">
        <v>4071</v>
      </c>
    </row>
    <row r="17" spans="1:3" ht="14.25">
      <c r="A17" s="989"/>
      <c r="B17" s="989"/>
      <c r="C17" s="488" t="s">
        <v>3521</v>
      </c>
    </row>
    <row r="18" spans="1:3" ht="14.25">
      <c r="A18" s="989"/>
      <c r="B18" s="989"/>
      <c r="C18" s="488" t="s">
        <v>3522</v>
      </c>
    </row>
    <row r="19" spans="1:3" ht="14.25">
      <c r="A19" s="989"/>
      <c r="B19" s="989"/>
      <c r="C19" s="488" t="s">
        <v>3523</v>
      </c>
    </row>
    <row r="20" spans="1:3" ht="14.25">
      <c r="A20" s="989"/>
      <c r="B20" s="989"/>
      <c r="C20" s="488" t="s">
        <v>3524</v>
      </c>
    </row>
    <row r="21" spans="1:3" ht="14.25">
      <c r="A21" s="989"/>
      <c r="B21" s="989"/>
      <c r="C21" s="488" t="s">
        <v>3525</v>
      </c>
    </row>
    <row r="22" spans="1:3" ht="14.25">
      <c r="A22" s="989"/>
      <c r="B22" s="989"/>
      <c r="C22" s="488" t="s">
        <v>3526</v>
      </c>
    </row>
    <row r="23" spans="1:3" ht="14.25">
      <c r="A23" s="989"/>
      <c r="B23" s="989"/>
      <c r="C23" s="488" t="s">
        <v>3527</v>
      </c>
    </row>
    <row r="24" spans="1:3" ht="14.25">
      <c r="A24" s="989"/>
      <c r="B24" s="989"/>
      <c r="C24" s="488" t="s">
        <v>3528</v>
      </c>
    </row>
    <row r="25" spans="1:3" ht="14.25">
      <c r="A25" s="989"/>
      <c r="B25" s="989"/>
      <c r="C25" s="488" t="s">
        <v>3529</v>
      </c>
    </row>
    <row r="26" spans="1:3" ht="14.25">
      <c r="A26" s="989"/>
      <c r="B26" s="989"/>
      <c r="C26" s="488" t="s">
        <v>3530</v>
      </c>
    </row>
    <row r="27" spans="1:3" ht="14.25">
      <c r="A27" s="989"/>
      <c r="B27" s="989"/>
      <c r="C27" s="488" t="s">
        <v>322</v>
      </c>
    </row>
    <row r="28" spans="1:3" ht="14.25">
      <c r="A28" s="989"/>
      <c r="B28" s="989"/>
      <c r="C28" s="488" t="s">
        <v>323</v>
      </c>
    </row>
    <row r="29" spans="1:3" ht="14.25">
      <c r="A29" s="989"/>
      <c r="B29" s="989"/>
      <c r="C29" s="488" t="s">
        <v>3531</v>
      </c>
    </row>
    <row r="30" spans="1:3" ht="19.5" customHeight="1">
      <c r="A30" s="989"/>
      <c r="B30" s="989"/>
      <c r="C30" s="489" t="s">
        <v>324</v>
      </c>
    </row>
    <row r="31" spans="1:3" ht="96" customHeight="1">
      <c r="A31" s="990"/>
      <c r="B31" s="990"/>
      <c r="C31" s="416" t="s">
        <v>325</v>
      </c>
    </row>
    <row r="32" spans="1:3" ht="45.75" customHeight="1">
      <c r="A32" s="988" t="s">
        <v>4040</v>
      </c>
      <c r="B32" s="988" t="s">
        <v>3533</v>
      </c>
      <c r="C32" s="414" t="s">
        <v>4066</v>
      </c>
    </row>
    <row r="33" spans="1:3" ht="28.5">
      <c r="A33" s="989"/>
      <c r="B33" s="989"/>
      <c r="C33" s="485" t="s">
        <v>4573</v>
      </c>
    </row>
    <row r="34" spans="1:3" ht="15.75" customHeight="1">
      <c r="A34" s="989"/>
      <c r="B34" s="989"/>
      <c r="C34" s="485" t="s">
        <v>4067</v>
      </c>
    </row>
    <row r="35" spans="1:3" ht="28.5">
      <c r="A35" s="989"/>
      <c r="B35" s="989"/>
      <c r="C35" s="488" t="s">
        <v>4081</v>
      </c>
    </row>
    <row r="36" spans="1:3" ht="14.25">
      <c r="A36" s="989"/>
      <c r="B36" s="989"/>
      <c r="C36" s="488" t="s">
        <v>3534</v>
      </c>
    </row>
    <row r="37" spans="1:3" ht="14.25">
      <c r="A37" s="989"/>
      <c r="B37" s="989"/>
      <c r="C37" s="488" t="s">
        <v>3535</v>
      </c>
    </row>
    <row r="38" spans="1:3" ht="14.25">
      <c r="A38" s="989"/>
      <c r="B38" s="989"/>
      <c r="C38" s="488" t="s">
        <v>3536</v>
      </c>
    </row>
    <row r="39" spans="1:3" ht="14.25">
      <c r="A39" s="989"/>
      <c r="B39" s="989"/>
      <c r="C39" s="488" t="s">
        <v>3537</v>
      </c>
    </row>
    <row r="40" spans="1:3" ht="14.25">
      <c r="A40" s="989"/>
      <c r="B40" s="989"/>
      <c r="C40" s="488" t="s">
        <v>3538</v>
      </c>
    </row>
    <row r="41" spans="1:3" ht="14.25">
      <c r="A41" s="989"/>
      <c r="B41" s="989"/>
      <c r="C41" s="488" t="s">
        <v>3539</v>
      </c>
    </row>
    <row r="42" spans="1:3" ht="14.25">
      <c r="A42" s="989"/>
      <c r="B42" s="989"/>
      <c r="C42" s="488" t="s">
        <v>3540</v>
      </c>
    </row>
    <row r="43" spans="1:3" ht="14.25">
      <c r="A43" s="989"/>
      <c r="B43" s="989"/>
      <c r="C43" s="488" t="s">
        <v>3541</v>
      </c>
    </row>
    <row r="44" spans="1:3" ht="14.25">
      <c r="A44" s="989"/>
      <c r="B44" s="989"/>
      <c r="C44" s="488" t="s">
        <v>3542</v>
      </c>
    </row>
    <row r="45" spans="1:3" ht="14.25">
      <c r="A45" s="989"/>
      <c r="B45" s="989"/>
      <c r="C45" s="488" t="s">
        <v>3543</v>
      </c>
    </row>
    <row r="46" spans="1:3" ht="14.25">
      <c r="A46" s="989"/>
      <c r="B46" s="989"/>
      <c r="C46" s="488" t="s">
        <v>3544</v>
      </c>
    </row>
    <row r="47" spans="1:3" ht="14.25">
      <c r="A47" s="989"/>
      <c r="B47" s="989"/>
      <c r="C47" s="488" t="s">
        <v>3545</v>
      </c>
    </row>
    <row r="48" spans="1:3" ht="14.25">
      <c r="A48" s="989"/>
      <c r="B48" s="989"/>
      <c r="C48" s="488" t="s">
        <v>4578</v>
      </c>
    </row>
    <row r="49" spans="1:3" ht="17.25" customHeight="1">
      <c r="A49" s="989"/>
      <c r="B49" s="989"/>
      <c r="C49" s="489" t="s">
        <v>3546</v>
      </c>
    </row>
    <row r="50" spans="1:3" ht="90.75" customHeight="1">
      <c r="A50" s="990"/>
      <c r="B50" s="990"/>
      <c r="C50" s="416" t="s">
        <v>326</v>
      </c>
    </row>
    <row r="51" spans="1:3" ht="90.75" customHeight="1">
      <c r="A51" s="416" t="s">
        <v>591</v>
      </c>
      <c r="B51" s="416" t="s">
        <v>4044</v>
      </c>
      <c r="C51" s="416" t="s">
        <v>327</v>
      </c>
    </row>
    <row r="52" spans="1:3" ht="15" customHeight="1">
      <c r="A52" s="988" t="s">
        <v>4046</v>
      </c>
      <c r="B52" s="988" t="s">
        <v>4045</v>
      </c>
      <c r="C52" s="414" t="s">
        <v>4042</v>
      </c>
    </row>
    <row r="53" spans="1:3" ht="56.25" customHeight="1">
      <c r="A53" s="989"/>
      <c r="B53" s="989"/>
      <c r="C53" s="488" t="s">
        <v>4574</v>
      </c>
    </row>
    <row r="54" spans="1:3" ht="57" customHeight="1">
      <c r="A54" s="989"/>
      <c r="B54" s="989"/>
      <c r="C54" s="488" t="s">
        <v>4043</v>
      </c>
    </row>
    <row r="55" spans="1:3" ht="17.25" customHeight="1">
      <c r="A55" s="989"/>
      <c r="B55" s="989"/>
      <c r="C55" s="489" t="s">
        <v>4047</v>
      </c>
    </row>
    <row r="56" spans="1:3" ht="75" customHeight="1">
      <c r="A56" s="989"/>
      <c r="B56" s="989"/>
      <c r="C56" s="416" t="s">
        <v>0</v>
      </c>
    </row>
    <row r="57" spans="1:3" ht="14.25">
      <c r="A57" s="989"/>
      <c r="B57" s="989"/>
      <c r="C57" s="416" t="s">
        <v>3</v>
      </c>
    </row>
    <row r="58" spans="1:3" ht="14.25">
      <c r="A58" s="990"/>
      <c r="B58" s="990"/>
      <c r="C58" s="416" t="s">
        <v>4</v>
      </c>
    </row>
    <row r="59" spans="1:3" ht="51" customHeight="1">
      <c r="A59" s="988" t="s">
        <v>4048</v>
      </c>
      <c r="B59" s="988" t="s">
        <v>4579</v>
      </c>
      <c r="C59" s="292" t="s">
        <v>4580</v>
      </c>
    </row>
    <row r="60" spans="1:3" ht="51" customHeight="1">
      <c r="A60" s="990"/>
      <c r="B60" s="990"/>
      <c r="C60" s="416" t="s">
        <v>1</v>
      </c>
    </row>
    <row r="61" spans="1:3" ht="60" customHeight="1">
      <c r="A61" s="988" t="s">
        <v>4049</v>
      </c>
      <c r="B61" s="988" t="s">
        <v>4461</v>
      </c>
      <c r="C61" s="414" t="s">
        <v>4581</v>
      </c>
    </row>
    <row r="62" spans="1:3" ht="18" customHeight="1">
      <c r="A62" s="989"/>
      <c r="B62" s="989"/>
      <c r="C62" s="492" t="s">
        <v>328</v>
      </c>
    </row>
    <row r="63" spans="1:3" ht="18" customHeight="1">
      <c r="A63" s="989"/>
      <c r="B63" s="989"/>
      <c r="C63" s="492" t="s">
        <v>329</v>
      </c>
    </row>
    <row r="64" spans="1:3" ht="18" customHeight="1">
      <c r="A64" s="989"/>
      <c r="B64" s="989"/>
      <c r="C64" s="492" t="s">
        <v>330</v>
      </c>
    </row>
    <row r="65" spans="1:3" ht="18" customHeight="1">
      <c r="A65" s="989"/>
      <c r="B65" s="989"/>
      <c r="C65" s="492" t="s">
        <v>331</v>
      </c>
    </row>
    <row r="66" spans="1:3" ht="18" customHeight="1">
      <c r="A66" s="989"/>
      <c r="B66" s="989"/>
      <c r="C66" s="492" t="s">
        <v>332</v>
      </c>
    </row>
    <row r="67" spans="1:3" ht="18" customHeight="1">
      <c r="A67" s="989"/>
      <c r="B67" s="989"/>
      <c r="C67" s="492" t="s">
        <v>333</v>
      </c>
    </row>
    <row r="68" spans="1:3" ht="18" customHeight="1">
      <c r="A68" s="989"/>
      <c r="B68" s="989"/>
      <c r="C68" s="492" t="s">
        <v>334</v>
      </c>
    </row>
    <row r="69" spans="1:3" ht="18" customHeight="1">
      <c r="A69" s="989"/>
      <c r="B69" s="989"/>
      <c r="C69" s="492" t="s">
        <v>335</v>
      </c>
    </row>
    <row r="70" spans="1:3" ht="18" customHeight="1">
      <c r="A70" s="989"/>
      <c r="B70" s="989"/>
      <c r="C70" s="492" t="s">
        <v>336</v>
      </c>
    </row>
    <row r="71" spans="1:3" ht="18" customHeight="1">
      <c r="A71" s="989"/>
      <c r="B71" s="989"/>
      <c r="C71" s="492" t="s">
        <v>337</v>
      </c>
    </row>
    <row r="72" spans="1:3" ht="18" customHeight="1">
      <c r="A72" s="989"/>
      <c r="B72" s="989"/>
      <c r="C72" s="492" t="s">
        <v>338</v>
      </c>
    </row>
    <row r="73" spans="1:3" ht="18" customHeight="1">
      <c r="A73" s="989"/>
      <c r="B73" s="989"/>
      <c r="C73" s="492" t="s">
        <v>339</v>
      </c>
    </row>
    <row r="74" spans="1:3" ht="18" customHeight="1">
      <c r="A74" s="989"/>
      <c r="B74" s="989"/>
      <c r="C74" s="492" t="s">
        <v>340</v>
      </c>
    </row>
    <row r="75" spans="1:3" ht="18" customHeight="1">
      <c r="A75" s="989"/>
      <c r="B75" s="989"/>
      <c r="C75" s="492" t="s">
        <v>341</v>
      </c>
    </row>
    <row r="76" spans="1:3" ht="18" customHeight="1">
      <c r="A76" s="989"/>
      <c r="B76" s="989"/>
      <c r="C76" s="492" t="s">
        <v>342</v>
      </c>
    </row>
    <row r="77" spans="1:3" ht="18" customHeight="1">
      <c r="A77" s="989"/>
      <c r="B77" s="989"/>
      <c r="C77" s="492" t="s">
        <v>343</v>
      </c>
    </row>
    <row r="78" spans="1:3" ht="18" customHeight="1">
      <c r="A78" s="989"/>
      <c r="B78" s="989"/>
      <c r="C78" s="492" t="s">
        <v>344</v>
      </c>
    </row>
    <row r="79" spans="1:3" ht="18" customHeight="1">
      <c r="A79" s="989"/>
      <c r="B79" s="989"/>
      <c r="C79" s="492" t="s">
        <v>345</v>
      </c>
    </row>
    <row r="80" spans="1:3" ht="18" customHeight="1">
      <c r="A80" s="989"/>
      <c r="B80" s="989"/>
      <c r="C80" s="492" t="s">
        <v>346</v>
      </c>
    </row>
    <row r="81" spans="1:3" ht="18" customHeight="1">
      <c r="A81" s="989"/>
      <c r="B81" s="989"/>
      <c r="C81" s="491" t="s">
        <v>347</v>
      </c>
    </row>
    <row r="82" spans="1:3" ht="38.25" customHeight="1">
      <c r="A82" s="990"/>
      <c r="B82" s="990"/>
      <c r="C82" s="416" t="s">
        <v>2</v>
      </c>
    </row>
    <row r="83" spans="1:3" ht="30" customHeight="1">
      <c r="A83" s="1005" t="s">
        <v>348</v>
      </c>
      <c r="B83" s="1005" t="s">
        <v>4050</v>
      </c>
      <c r="C83" s="988" t="s">
        <v>4582</v>
      </c>
    </row>
    <row r="84" spans="1:3" ht="14.25">
      <c r="A84" s="1049"/>
      <c r="B84" s="1049"/>
      <c r="C84" s="989"/>
    </row>
    <row r="85" spans="1:3" ht="45.75" customHeight="1">
      <c r="A85" s="1006"/>
      <c r="B85" s="1006"/>
      <c r="C85" s="990"/>
    </row>
    <row r="86" spans="1:3" ht="48.75" customHeight="1">
      <c r="A86" s="988" t="s">
        <v>4053</v>
      </c>
      <c r="B86" s="414" t="s">
        <v>4051</v>
      </c>
      <c r="C86" s="292" t="s">
        <v>4052</v>
      </c>
    </row>
    <row r="87" spans="1:3" ht="79.5" customHeight="1">
      <c r="A87" s="990"/>
      <c r="B87" s="489"/>
      <c r="C87" s="292" t="s">
        <v>349</v>
      </c>
    </row>
    <row r="88" spans="1:3" ht="75.75" customHeight="1">
      <c r="A88" s="292" t="s">
        <v>587</v>
      </c>
      <c r="B88" s="292" t="s">
        <v>4054</v>
      </c>
      <c r="C88" s="292" t="s">
        <v>4583</v>
      </c>
    </row>
    <row r="89" spans="1:3" ht="75" customHeight="1">
      <c r="A89" s="292" t="s">
        <v>592</v>
      </c>
      <c r="B89" s="292" t="s">
        <v>4055</v>
      </c>
      <c r="C89" s="292" t="s">
        <v>350</v>
      </c>
    </row>
    <row r="90" spans="1:3" ht="88.5" customHeight="1">
      <c r="A90" s="292" t="s">
        <v>594</v>
      </c>
      <c r="B90" s="292" t="s">
        <v>4056</v>
      </c>
      <c r="C90" s="292" t="s">
        <v>2271</v>
      </c>
    </row>
    <row r="91" spans="1:3" ht="76.5" customHeight="1">
      <c r="A91" s="988" t="s">
        <v>4059</v>
      </c>
      <c r="B91" s="988" t="s">
        <v>4057</v>
      </c>
      <c r="C91" s="292" t="s">
        <v>4058</v>
      </c>
    </row>
    <row r="92" spans="1:3" ht="77.25" customHeight="1">
      <c r="A92" s="989"/>
      <c r="B92" s="989"/>
      <c r="C92" s="292" t="s">
        <v>351</v>
      </c>
    </row>
    <row r="93" spans="1:3" ht="78" customHeight="1">
      <c r="A93" s="990"/>
      <c r="B93" s="990"/>
      <c r="C93" s="292" t="s">
        <v>352</v>
      </c>
    </row>
    <row r="94" spans="1:3" ht="64.5" customHeight="1">
      <c r="A94" s="988" t="s">
        <v>4060</v>
      </c>
      <c r="B94" s="988" t="s">
        <v>3307</v>
      </c>
      <c r="C94" s="292" t="s">
        <v>353</v>
      </c>
    </row>
    <row r="95" spans="1:3" ht="93" customHeight="1">
      <c r="A95" s="990"/>
      <c r="B95" s="990"/>
      <c r="C95" s="292" t="s">
        <v>354</v>
      </c>
    </row>
    <row r="96" spans="1:3" ht="14.25">
      <c r="A96" s="991" t="s">
        <v>4062</v>
      </c>
      <c r="B96" s="991" t="s">
        <v>4061</v>
      </c>
      <c r="C96" s="492" t="s">
        <v>355</v>
      </c>
    </row>
    <row r="97" spans="1:3" ht="14.25">
      <c r="A97" s="991"/>
      <c r="B97" s="991"/>
      <c r="C97" s="492" t="s">
        <v>356</v>
      </c>
    </row>
    <row r="98" spans="1:3" ht="14.25">
      <c r="A98" s="991"/>
      <c r="B98" s="991"/>
      <c r="C98" s="492" t="s">
        <v>357</v>
      </c>
    </row>
    <row r="99" spans="1:3" ht="14.25">
      <c r="A99" s="991"/>
      <c r="B99" s="991"/>
      <c r="C99" s="492" t="s">
        <v>358</v>
      </c>
    </row>
    <row r="100" spans="1:3" ht="14.25">
      <c r="A100" s="991"/>
      <c r="B100" s="991"/>
      <c r="C100" s="492" t="s">
        <v>359</v>
      </c>
    </row>
    <row r="101" spans="1:3" ht="14.25">
      <c r="A101" s="991"/>
      <c r="B101" s="991"/>
      <c r="C101" s="492" t="s">
        <v>360</v>
      </c>
    </row>
    <row r="102" spans="1:3" ht="14.25">
      <c r="A102" s="991"/>
      <c r="B102" s="991"/>
      <c r="C102" s="492" t="s">
        <v>361</v>
      </c>
    </row>
    <row r="103" spans="1:3" ht="14.25">
      <c r="A103" s="991"/>
      <c r="B103" s="991"/>
      <c r="C103" s="492" t="s">
        <v>362</v>
      </c>
    </row>
    <row r="104" spans="1:3" ht="14.25">
      <c r="A104" s="991"/>
      <c r="B104" s="991"/>
      <c r="C104" s="492" t="s">
        <v>363</v>
      </c>
    </row>
    <row r="105" spans="1:3" ht="14.25">
      <c r="A105" s="991"/>
      <c r="B105" s="991"/>
      <c r="C105" s="492" t="s">
        <v>364</v>
      </c>
    </row>
    <row r="106" spans="1:3" ht="14.25">
      <c r="A106" s="991"/>
      <c r="B106" s="991"/>
      <c r="C106" s="492" t="s">
        <v>365</v>
      </c>
    </row>
    <row r="107" spans="1:3" ht="14.25">
      <c r="A107" s="991"/>
      <c r="B107" s="991"/>
      <c r="C107" s="492" t="s">
        <v>366</v>
      </c>
    </row>
    <row r="108" spans="1:3" ht="14.25">
      <c r="A108" s="991"/>
      <c r="B108" s="991"/>
      <c r="C108" s="492" t="s">
        <v>367</v>
      </c>
    </row>
    <row r="109" spans="1:3" ht="14.25">
      <c r="A109" s="991"/>
      <c r="B109" s="991"/>
      <c r="C109" s="492" t="s">
        <v>368</v>
      </c>
    </row>
    <row r="110" spans="1:3" ht="14.25">
      <c r="A110" s="991"/>
      <c r="B110" s="991"/>
      <c r="C110" s="492" t="s">
        <v>369</v>
      </c>
    </row>
    <row r="111" spans="1:3" ht="14.25">
      <c r="A111" s="991"/>
      <c r="B111" s="991"/>
      <c r="C111" s="492" t="s">
        <v>370</v>
      </c>
    </row>
    <row r="112" spans="1:3" ht="14.25">
      <c r="A112" s="991"/>
      <c r="B112" s="991"/>
      <c r="C112" s="492" t="s">
        <v>371</v>
      </c>
    </row>
    <row r="113" spans="1:3" ht="14.25">
      <c r="A113" s="991"/>
      <c r="B113" s="991"/>
      <c r="C113" s="492" t="s">
        <v>372</v>
      </c>
    </row>
    <row r="114" spans="1:3" ht="14.25">
      <c r="A114" s="991"/>
      <c r="B114" s="991"/>
      <c r="C114" s="492" t="s">
        <v>373</v>
      </c>
    </row>
    <row r="115" spans="1:3" ht="14.25">
      <c r="A115" s="991"/>
      <c r="B115" s="991"/>
      <c r="C115" s="491" t="s">
        <v>374</v>
      </c>
    </row>
    <row r="116" spans="1:3" ht="18.75" customHeight="1">
      <c r="A116" s="991"/>
      <c r="B116" s="991"/>
      <c r="C116" s="292" t="s">
        <v>5</v>
      </c>
    </row>
    <row r="117" spans="1:3" ht="97.5" customHeight="1">
      <c r="A117" s="292"/>
      <c r="B117" s="292"/>
      <c r="C117" s="292"/>
    </row>
    <row r="118" spans="1:3" ht="42.75">
      <c r="A118" s="292" t="s">
        <v>590</v>
      </c>
      <c r="B118" s="292" t="s">
        <v>4063</v>
      </c>
      <c r="C118" s="292" t="s">
        <v>4584</v>
      </c>
    </row>
    <row r="119" spans="1:3" ht="76.5" customHeight="1">
      <c r="A119" s="292" t="s">
        <v>593</v>
      </c>
      <c r="B119" s="292" t="s">
        <v>4064</v>
      </c>
      <c r="C119" s="292" t="s">
        <v>375</v>
      </c>
    </row>
    <row r="120" spans="1:3" ht="107.25" customHeight="1">
      <c r="A120" s="292" t="s">
        <v>595</v>
      </c>
      <c r="B120" s="292" t="s">
        <v>4065</v>
      </c>
      <c r="C120" s="292" t="s">
        <v>2272</v>
      </c>
    </row>
    <row r="121" spans="1:3" ht="107.25" customHeight="1">
      <c r="A121" s="292"/>
      <c r="B121" s="486" t="s">
        <v>1799</v>
      </c>
      <c r="C121" s="486" t="s">
        <v>4082</v>
      </c>
    </row>
    <row r="122" spans="1:3" s="34" customFormat="1" ht="14.25">
      <c r="A122" s="86"/>
      <c r="B122" s="1047" t="s">
        <v>3309</v>
      </c>
      <c r="C122" s="1047"/>
    </row>
    <row r="123" spans="1:3" ht="27" customHeight="1">
      <c r="A123" s="967"/>
      <c r="B123" s="988"/>
      <c r="C123" s="988" t="s">
        <v>4083</v>
      </c>
    </row>
    <row r="124" spans="1:3" ht="14.25" hidden="1">
      <c r="A124" s="968"/>
      <c r="B124" s="989"/>
      <c r="C124" s="989"/>
    </row>
    <row r="125" spans="1:3" ht="14.25" hidden="1">
      <c r="A125" s="968"/>
      <c r="B125" s="989"/>
      <c r="C125" s="989"/>
    </row>
    <row r="126" spans="1:3" ht="17.25" customHeight="1" hidden="1">
      <c r="A126" s="968"/>
      <c r="B126" s="989"/>
      <c r="C126" s="989"/>
    </row>
    <row r="127" spans="1:3" ht="14.25">
      <c r="A127" s="968"/>
      <c r="B127" s="989"/>
      <c r="C127" s="488" t="s">
        <v>3516</v>
      </c>
    </row>
    <row r="128" spans="1:3" ht="14.25">
      <c r="A128" s="968"/>
      <c r="B128" s="989"/>
      <c r="C128" s="488" t="s">
        <v>3517</v>
      </c>
    </row>
    <row r="129" spans="1:3" ht="14.25">
      <c r="A129" s="968"/>
      <c r="B129" s="989"/>
      <c r="C129" s="488" t="s">
        <v>4068</v>
      </c>
    </row>
    <row r="130" spans="1:3" ht="14.25">
      <c r="A130" s="968"/>
      <c r="B130" s="989"/>
      <c r="C130" s="488" t="s">
        <v>4069</v>
      </c>
    </row>
    <row r="131" spans="1:3" ht="14.25">
      <c r="A131" s="968"/>
      <c r="B131" s="989"/>
      <c r="C131" s="488" t="s">
        <v>4070</v>
      </c>
    </row>
    <row r="132" spans="1:3" ht="14.25">
      <c r="A132" s="968"/>
      <c r="B132" s="989"/>
      <c r="C132" s="488" t="s">
        <v>4079</v>
      </c>
    </row>
    <row r="133" spans="1:3" ht="14.25">
      <c r="A133" s="968"/>
      <c r="B133" s="989"/>
      <c r="C133" s="488" t="s">
        <v>3519</v>
      </c>
    </row>
    <row r="134" spans="1:3" ht="15" customHeight="1">
      <c r="A134" s="968"/>
      <c r="B134" s="989"/>
      <c r="C134" s="488" t="s">
        <v>4071</v>
      </c>
    </row>
    <row r="135" spans="1:3" ht="14.25">
      <c r="A135" s="968"/>
      <c r="B135" s="989"/>
      <c r="C135" s="488" t="s">
        <v>3521</v>
      </c>
    </row>
    <row r="136" spans="1:3" ht="14.25">
      <c r="A136" s="968"/>
      <c r="B136" s="989"/>
      <c r="C136" s="488" t="s">
        <v>4072</v>
      </c>
    </row>
    <row r="137" spans="1:3" ht="14.25">
      <c r="A137" s="968"/>
      <c r="B137" s="989"/>
      <c r="C137" s="488" t="s">
        <v>4073</v>
      </c>
    </row>
    <row r="138" spans="1:3" ht="14.25">
      <c r="A138" s="968"/>
      <c r="B138" s="989"/>
      <c r="C138" s="488" t="s">
        <v>4074</v>
      </c>
    </row>
    <row r="139" spans="1:3" ht="14.25">
      <c r="A139" s="968"/>
      <c r="B139" s="989"/>
      <c r="C139" s="488" t="s">
        <v>4075</v>
      </c>
    </row>
    <row r="140" spans="1:3" ht="14.25">
      <c r="A140" s="968"/>
      <c r="B140" s="989"/>
      <c r="C140" s="488" t="s">
        <v>4076</v>
      </c>
    </row>
    <row r="141" spans="1:3" ht="14.25">
      <c r="A141" s="968"/>
      <c r="B141" s="989"/>
      <c r="C141" s="488" t="s">
        <v>4077</v>
      </c>
    </row>
    <row r="142" spans="1:3" ht="14.25">
      <c r="A142" s="968"/>
      <c r="B142" s="989"/>
      <c r="C142" s="488" t="s">
        <v>4078</v>
      </c>
    </row>
    <row r="143" spans="1:3" ht="14.25">
      <c r="A143" s="968"/>
      <c r="B143" s="989"/>
      <c r="C143" s="488" t="s">
        <v>4080</v>
      </c>
    </row>
    <row r="144" spans="1:3" ht="14.25">
      <c r="A144" s="968"/>
      <c r="B144" s="989"/>
      <c r="C144" s="488" t="s">
        <v>322</v>
      </c>
    </row>
    <row r="145" spans="1:3" ht="14.25">
      <c r="A145" s="968"/>
      <c r="B145" s="989"/>
      <c r="C145" s="488" t="s">
        <v>323</v>
      </c>
    </row>
    <row r="146" spans="1:3" ht="21" customHeight="1">
      <c r="A146" s="968"/>
      <c r="B146" s="989"/>
      <c r="C146" s="489" t="s">
        <v>3531</v>
      </c>
    </row>
    <row r="147" spans="1:3" ht="21" customHeight="1">
      <c r="A147" s="968"/>
      <c r="B147" s="989"/>
      <c r="C147" s="416" t="s">
        <v>4084</v>
      </c>
    </row>
    <row r="148" spans="1:3" ht="90.75" customHeight="1">
      <c r="A148" s="969"/>
      <c r="B148" s="990"/>
      <c r="C148" s="416" t="s">
        <v>4085</v>
      </c>
    </row>
    <row r="149" spans="1:3" ht="14.25">
      <c r="A149" s="86"/>
      <c r="B149" s="1047" t="s">
        <v>4086</v>
      </c>
      <c r="C149" s="1047"/>
    </row>
    <row r="150" spans="1:3" ht="14.25">
      <c r="A150" s="984"/>
      <c r="B150" s="991"/>
      <c r="C150" s="414" t="s">
        <v>4577</v>
      </c>
    </row>
    <row r="151" spans="1:3" ht="15" customHeight="1">
      <c r="A151" s="984"/>
      <c r="B151" s="991"/>
      <c r="C151" s="485" t="s">
        <v>4573</v>
      </c>
    </row>
    <row r="152" spans="1:3" ht="28.5">
      <c r="A152" s="984"/>
      <c r="B152" s="991"/>
      <c r="C152" s="485" t="s">
        <v>4067</v>
      </c>
    </row>
    <row r="153" spans="1:3" ht="16.5" customHeight="1">
      <c r="A153" s="984"/>
      <c r="B153" s="991"/>
      <c r="C153" s="485" t="s">
        <v>4088</v>
      </c>
    </row>
    <row r="154" spans="1:3" ht="18" customHeight="1">
      <c r="A154" s="984"/>
      <c r="B154" s="991"/>
      <c r="C154" s="488" t="s">
        <v>4089</v>
      </c>
    </row>
    <row r="155" spans="1:3" ht="19.5" customHeight="1">
      <c r="A155" s="984"/>
      <c r="B155" s="991"/>
      <c r="C155" s="488" t="s">
        <v>3516</v>
      </c>
    </row>
    <row r="156" spans="1:3" ht="14.25">
      <c r="A156" s="984"/>
      <c r="B156" s="991"/>
      <c r="C156" s="488" t="s">
        <v>3517</v>
      </c>
    </row>
    <row r="157" spans="1:3" ht="14.25">
      <c r="A157" s="984"/>
      <c r="B157" s="991"/>
      <c r="C157" s="488" t="s">
        <v>4068</v>
      </c>
    </row>
    <row r="158" spans="1:3" ht="14.25">
      <c r="A158" s="984"/>
      <c r="B158" s="991"/>
      <c r="C158" s="488" t="s">
        <v>4079</v>
      </c>
    </row>
    <row r="159" spans="1:3" ht="18.75" customHeight="1">
      <c r="A159" s="984"/>
      <c r="B159" s="991"/>
      <c r="C159" s="488" t="s">
        <v>3519</v>
      </c>
    </row>
    <row r="160" spans="1:3" ht="35.25" customHeight="1">
      <c r="A160" s="984"/>
      <c r="B160" s="991"/>
      <c r="C160" s="488" t="s">
        <v>4071</v>
      </c>
    </row>
    <row r="161" spans="1:3" ht="14.25">
      <c r="A161" s="984"/>
      <c r="B161" s="991"/>
      <c r="C161" s="488" t="s">
        <v>3521</v>
      </c>
    </row>
    <row r="162" spans="1:3" ht="14.25">
      <c r="A162" s="984"/>
      <c r="B162" s="991"/>
      <c r="C162" s="488" t="s">
        <v>4073</v>
      </c>
    </row>
    <row r="163" spans="1:3" ht="14.25">
      <c r="A163" s="984"/>
      <c r="B163" s="991"/>
      <c r="C163" s="488" t="s">
        <v>4074</v>
      </c>
    </row>
    <row r="164" spans="1:3" ht="14.25">
      <c r="A164" s="984"/>
      <c r="B164" s="991"/>
      <c r="C164" s="488" t="s">
        <v>3527</v>
      </c>
    </row>
    <row r="165" spans="1:3" ht="14.25">
      <c r="A165" s="984"/>
      <c r="B165" s="991"/>
      <c r="C165" s="488" t="s">
        <v>4077</v>
      </c>
    </row>
    <row r="166" spans="1:3" ht="14.25">
      <c r="A166" s="984"/>
      <c r="B166" s="991"/>
      <c r="C166" s="488" t="s">
        <v>4078</v>
      </c>
    </row>
    <row r="167" spans="1:3" ht="14.25">
      <c r="A167" s="984"/>
      <c r="B167" s="991"/>
      <c r="C167" s="488" t="s">
        <v>4080</v>
      </c>
    </row>
    <row r="168" spans="1:3" ht="14.25">
      <c r="A168" s="984"/>
      <c r="B168" s="991"/>
      <c r="C168" s="489" t="s">
        <v>3530</v>
      </c>
    </row>
    <row r="169" spans="1:3" ht="30" customHeight="1">
      <c r="A169" s="967" t="s">
        <v>81</v>
      </c>
      <c r="B169" s="988" t="s">
        <v>4041</v>
      </c>
      <c r="C169" s="414" t="s">
        <v>4090</v>
      </c>
    </row>
    <row r="170" spans="1:3" ht="73.5" customHeight="1">
      <c r="A170" s="968"/>
      <c r="B170" s="989"/>
      <c r="C170" s="488" t="s">
        <v>4575</v>
      </c>
    </row>
    <row r="171" spans="1:3" ht="75.75" customHeight="1">
      <c r="A171" s="968"/>
      <c r="B171" s="989"/>
      <c r="C171" s="488" t="s">
        <v>4091</v>
      </c>
    </row>
    <row r="172" spans="1:3" ht="71.25">
      <c r="A172" s="968"/>
      <c r="B172" s="989"/>
      <c r="C172" s="488" t="s">
        <v>4585</v>
      </c>
    </row>
    <row r="173" spans="1:3" ht="64.5" customHeight="1">
      <c r="A173" s="969"/>
      <c r="B173" s="990"/>
      <c r="C173" s="489"/>
    </row>
    <row r="174" spans="1:3" ht="14.25">
      <c r="A174" s="86"/>
      <c r="B174" s="1047" t="s">
        <v>3317</v>
      </c>
      <c r="C174" s="1047"/>
    </row>
    <row r="175" spans="1:3" ht="24.75" customHeight="1">
      <c r="A175" s="967"/>
      <c r="B175" s="988"/>
      <c r="C175" s="414" t="s">
        <v>4087</v>
      </c>
    </row>
    <row r="176" spans="1:3" ht="36.75" customHeight="1">
      <c r="A176" s="968"/>
      <c r="B176" s="989"/>
      <c r="C176" s="485" t="s">
        <v>4573</v>
      </c>
    </row>
    <row r="177" spans="1:3" ht="36" customHeight="1">
      <c r="A177" s="968"/>
      <c r="B177" s="989"/>
      <c r="C177" s="485" t="s">
        <v>4067</v>
      </c>
    </row>
    <row r="178" spans="1:3" ht="39" customHeight="1">
      <c r="A178" s="968"/>
      <c r="B178" s="989"/>
      <c r="C178" s="485" t="s">
        <v>4088</v>
      </c>
    </row>
    <row r="179" spans="1:3" ht="40.5" customHeight="1">
      <c r="A179" s="968"/>
      <c r="B179" s="989"/>
      <c r="C179" s="488" t="s">
        <v>4092</v>
      </c>
    </row>
    <row r="180" spans="1:3" ht="14.25">
      <c r="A180" s="968"/>
      <c r="B180" s="989"/>
      <c r="C180" s="488" t="s">
        <v>3516</v>
      </c>
    </row>
    <row r="181" spans="1:3" ht="14.25">
      <c r="A181" s="968"/>
      <c r="B181" s="989"/>
      <c r="C181" s="488" t="s">
        <v>3517</v>
      </c>
    </row>
    <row r="182" spans="1:3" ht="14.25">
      <c r="A182" s="968"/>
      <c r="B182" s="989"/>
      <c r="C182" s="488" t="s">
        <v>3519</v>
      </c>
    </row>
    <row r="183" spans="1:3" ht="28.5">
      <c r="A183" s="968"/>
      <c r="B183" s="989"/>
      <c r="C183" s="488" t="s">
        <v>4071</v>
      </c>
    </row>
    <row r="184" spans="1:3" ht="14.25">
      <c r="A184" s="968"/>
      <c r="B184" s="989"/>
      <c r="C184" s="488" t="s">
        <v>3521</v>
      </c>
    </row>
    <row r="185" spans="1:3" ht="14.25">
      <c r="A185" s="968"/>
      <c r="B185" s="989"/>
      <c r="C185" s="488" t="s">
        <v>4074</v>
      </c>
    </row>
    <row r="186" spans="1:3" ht="14.25">
      <c r="A186" s="968"/>
      <c r="B186" s="989"/>
      <c r="C186" s="488" t="s">
        <v>3524</v>
      </c>
    </row>
    <row r="187" spans="1:3" ht="14.25">
      <c r="A187" s="968"/>
      <c r="B187" s="989"/>
      <c r="C187" s="488" t="s">
        <v>3525</v>
      </c>
    </row>
    <row r="188" spans="1:3" ht="14.25">
      <c r="A188" s="969"/>
      <c r="B188" s="990"/>
      <c r="C188" s="489" t="s">
        <v>3528</v>
      </c>
    </row>
    <row r="189" spans="1:3" ht="41.25" customHeight="1">
      <c r="A189" s="1003" t="s">
        <v>126</v>
      </c>
      <c r="B189" s="988" t="s">
        <v>4041</v>
      </c>
      <c r="C189" s="414" t="s">
        <v>4093</v>
      </c>
    </row>
    <row r="190" spans="1:3" ht="66" customHeight="1">
      <c r="A190" s="1048"/>
      <c r="B190" s="989"/>
      <c r="C190" s="488" t="s">
        <v>4576</v>
      </c>
    </row>
    <row r="191" spans="1:3" ht="64.5" customHeight="1">
      <c r="A191" s="1048"/>
      <c r="B191" s="989"/>
      <c r="C191" s="488" t="s">
        <v>4094</v>
      </c>
    </row>
    <row r="192" spans="1:3" ht="78" customHeight="1">
      <c r="A192" s="1048"/>
      <c r="B192" s="989"/>
      <c r="C192" s="488" t="s">
        <v>4095</v>
      </c>
    </row>
    <row r="193" spans="1:3" ht="63.75" customHeight="1">
      <c r="A193" s="1004"/>
      <c r="B193" s="990"/>
      <c r="C193" s="489"/>
    </row>
    <row r="194" spans="1:3" ht="14.25">
      <c r="A194" s="86"/>
      <c r="B194" s="1047" t="s">
        <v>4458</v>
      </c>
      <c r="C194" s="1047"/>
    </row>
    <row r="195" spans="1:3" ht="28.5">
      <c r="A195" s="1003" t="s">
        <v>911</v>
      </c>
      <c r="B195" s="1005" t="s">
        <v>3324</v>
      </c>
      <c r="C195" s="490" t="s">
        <v>4586</v>
      </c>
    </row>
    <row r="196" spans="1:3" ht="40.5" customHeight="1">
      <c r="A196" s="1048"/>
      <c r="B196" s="1049"/>
      <c r="C196" s="492" t="s">
        <v>4587</v>
      </c>
    </row>
    <row r="197" spans="1:3" ht="48" customHeight="1">
      <c r="A197" s="1004"/>
      <c r="B197" s="1006"/>
      <c r="C197" s="491" t="s">
        <v>4588</v>
      </c>
    </row>
    <row r="198" spans="1:3" ht="14.25">
      <c r="A198" s="1003" t="s">
        <v>912</v>
      </c>
      <c r="B198" s="1005" t="s">
        <v>3303</v>
      </c>
      <c r="C198" s="414"/>
    </row>
    <row r="199" spans="1:3" ht="14.25">
      <c r="A199" s="1004"/>
      <c r="B199" s="1006"/>
      <c r="C199" s="491"/>
    </row>
    <row r="200" spans="1:3" ht="29.25" customHeight="1">
      <c r="A200" s="86"/>
      <c r="B200" s="1047" t="s">
        <v>4135</v>
      </c>
      <c r="C200" s="1047"/>
    </row>
    <row r="201" spans="1:3" ht="63.75" customHeight="1">
      <c r="A201" s="1003" t="s">
        <v>919</v>
      </c>
      <c r="B201" s="1005" t="s">
        <v>3331</v>
      </c>
      <c r="C201" s="490" t="s">
        <v>4613</v>
      </c>
    </row>
    <row r="202" spans="1:3" ht="34.5" customHeight="1">
      <c r="A202" s="1004"/>
      <c r="B202" s="1006"/>
      <c r="C202" s="491" t="s">
        <v>4614</v>
      </c>
    </row>
    <row r="203" spans="1:3" ht="42.75">
      <c r="A203" s="187" t="s">
        <v>922</v>
      </c>
      <c r="B203" s="292" t="s">
        <v>4615</v>
      </c>
      <c r="C203" s="292" t="s">
        <v>2285</v>
      </c>
    </row>
    <row r="204" spans="1:3" ht="14.25">
      <c r="A204" s="27"/>
      <c r="B204" s="1047" t="s">
        <v>3342</v>
      </c>
      <c r="C204" s="1047"/>
    </row>
    <row r="205" spans="1:3" ht="75" customHeight="1">
      <c r="A205" s="187" t="s">
        <v>923</v>
      </c>
      <c r="B205" s="292" t="s">
        <v>4617</v>
      </c>
      <c r="C205" s="292" t="s">
        <v>4619</v>
      </c>
    </row>
    <row r="206" spans="1:3" ht="84" customHeight="1">
      <c r="A206" s="187" t="s">
        <v>924</v>
      </c>
      <c r="B206" s="292" t="s">
        <v>3333</v>
      </c>
      <c r="C206" s="292" t="s">
        <v>4618</v>
      </c>
    </row>
    <row r="207" spans="1:3" ht="51" customHeight="1">
      <c r="A207" s="187" t="s">
        <v>928</v>
      </c>
      <c r="B207" s="292" t="s">
        <v>4615</v>
      </c>
      <c r="C207" s="292" t="s">
        <v>2286</v>
      </c>
    </row>
    <row r="208" spans="1:3" ht="41.25" customHeight="1">
      <c r="A208" s="86"/>
      <c r="B208" s="1047" t="s">
        <v>4616</v>
      </c>
      <c r="C208" s="1047"/>
    </row>
    <row r="209" spans="1:3" ht="59.25" customHeight="1">
      <c r="A209" s="1003" t="s">
        <v>929</v>
      </c>
      <c r="B209" s="1005" t="s">
        <v>1799</v>
      </c>
      <c r="C209" s="490" t="s">
        <v>4577</v>
      </c>
    </row>
    <row r="210" spans="1:3" ht="33" customHeight="1">
      <c r="A210" s="1048"/>
      <c r="B210" s="1049"/>
      <c r="C210" s="492"/>
    </row>
    <row r="211" spans="1:3" ht="33.75" customHeight="1">
      <c r="A211" s="1048"/>
      <c r="B211" s="1049"/>
      <c r="C211" s="492" t="s">
        <v>4096</v>
      </c>
    </row>
    <row r="212" spans="1:3" ht="45.75" customHeight="1">
      <c r="A212" s="1048"/>
      <c r="B212" s="1049"/>
      <c r="C212" s="492" t="s">
        <v>4097</v>
      </c>
    </row>
    <row r="213" spans="1:3" ht="66" customHeight="1">
      <c r="A213" s="1004"/>
      <c r="B213" s="1006"/>
      <c r="C213" s="502"/>
    </row>
    <row r="214" spans="1:3" ht="50.25" customHeight="1">
      <c r="A214" s="86"/>
      <c r="B214" s="1047" t="s">
        <v>4098</v>
      </c>
      <c r="C214" s="1047"/>
    </row>
    <row r="215" spans="1:3" ht="51" customHeight="1">
      <c r="A215" s="1003" t="s">
        <v>158</v>
      </c>
      <c r="B215" s="1005" t="s">
        <v>1799</v>
      </c>
      <c r="C215" s="490" t="s">
        <v>4577</v>
      </c>
    </row>
    <row r="216" spans="1:3" ht="63.75" customHeight="1">
      <c r="A216" s="1048"/>
      <c r="B216" s="1049"/>
      <c r="C216" s="492"/>
    </row>
    <row r="217" spans="1:3" ht="49.5" customHeight="1">
      <c r="A217" s="1048"/>
      <c r="B217" s="1049"/>
      <c r="C217" s="492" t="s">
        <v>4096</v>
      </c>
    </row>
    <row r="218" spans="1:3" ht="40.5" customHeight="1">
      <c r="A218" s="1048"/>
      <c r="B218" s="1049"/>
      <c r="C218" s="492" t="s">
        <v>4097</v>
      </c>
    </row>
    <row r="219" spans="1:3" ht="50.25" customHeight="1">
      <c r="A219" s="1048"/>
      <c r="B219" s="1049"/>
      <c r="C219" s="491" t="s">
        <v>4099</v>
      </c>
    </row>
    <row r="220" spans="1:3" ht="33.75" customHeight="1">
      <c r="A220" s="1048"/>
      <c r="B220" s="1049"/>
      <c r="C220" s="492"/>
    </row>
    <row r="221" spans="1:3" ht="50.25" customHeight="1">
      <c r="A221" s="1004"/>
      <c r="B221" s="1006"/>
      <c r="C221" s="491"/>
    </row>
    <row r="222" spans="1:3" ht="48.75" customHeight="1">
      <c r="A222" s="86"/>
      <c r="B222" s="1047" t="s">
        <v>3434</v>
      </c>
      <c r="C222" s="1047"/>
    </row>
    <row r="223" spans="1:3" ht="47.25" customHeight="1">
      <c r="A223" s="1003" t="s">
        <v>1607</v>
      </c>
      <c r="B223" s="1005" t="s">
        <v>3435</v>
      </c>
      <c r="C223" s="490" t="s">
        <v>4100</v>
      </c>
    </row>
    <row r="224" spans="1:3" ht="55.5" customHeight="1">
      <c r="A224" s="1048"/>
      <c r="B224" s="1049"/>
      <c r="C224" s="492" t="s">
        <v>4590</v>
      </c>
    </row>
    <row r="225" spans="1:3" ht="75.75" customHeight="1">
      <c r="A225" s="1048"/>
      <c r="B225" s="1049"/>
      <c r="C225" s="503" t="s">
        <v>4589</v>
      </c>
    </row>
    <row r="226" spans="1:3" ht="49.5" customHeight="1">
      <c r="A226" s="1004"/>
      <c r="B226" s="1006"/>
      <c r="C226" s="535" t="s">
        <v>4101</v>
      </c>
    </row>
    <row r="227" spans="1:3" ht="66.75" customHeight="1">
      <c r="A227" s="86"/>
      <c r="B227" s="1047" t="s">
        <v>3437</v>
      </c>
      <c r="C227" s="1047"/>
    </row>
    <row r="228" spans="1:3" ht="65.25" customHeight="1">
      <c r="A228" s="1003" t="s">
        <v>159</v>
      </c>
      <c r="B228" s="1005" t="s">
        <v>4105</v>
      </c>
      <c r="C228" s="490" t="s">
        <v>4103</v>
      </c>
    </row>
    <row r="229" spans="1:3" ht="78.75" customHeight="1">
      <c r="A229" s="1048"/>
      <c r="B229" s="1049"/>
      <c r="C229" s="887" t="s">
        <v>4591</v>
      </c>
    </row>
    <row r="230" spans="1:3" ht="77.25" customHeight="1">
      <c r="A230" s="1048"/>
      <c r="B230" s="1049"/>
      <c r="C230" s="887" t="s">
        <v>4592</v>
      </c>
    </row>
    <row r="231" spans="1:3" ht="63.75" customHeight="1">
      <c r="A231" s="1048"/>
      <c r="B231" s="1049"/>
      <c r="C231" s="887" t="s">
        <v>4593</v>
      </c>
    </row>
    <row r="232" spans="1:3" ht="76.5" customHeight="1">
      <c r="A232" s="1048"/>
      <c r="B232" s="1049"/>
      <c r="C232" s="887" t="s">
        <v>4594</v>
      </c>
    </row>
    <row r="233" spans="1:3" ht="62.25" customHeight="1">
      <c r="A233" s="1048"/>
      <c r="B233" s="1049"/>
      <c r="C233" s="887" t="s">
        <v>3438</v>
      </c>
    </row>
    <row r="234" spans="1:3" ht="92.25" customHeight="1">
      <c r="A234" s="1004"/>
      <c r="B234" s="1006"/>
      <c r="C234" s="491" t="s">
        <v>4104</v>
      </c>
    </row>
    <row r="235" spans="1:3" ht="75.75" customHeight="1">
      <c r="A235" s="187" t="s">
        <v>160</v>
      </c>
      <c r="B235" s="292" t="s">
        <v>4490</v>
      </c>
      <c r="C235" s="292" t="s">
        <v>4595</v>
      </c>
    </row>
    <row r="236" spans="1:3" ht="37.5" customHeight="1">
      <c r="A236" s="187" t="s">
        <v>161</v>
      </c>
      <c r="B236" s="292" t="s">
        <v>4102</v>
      </c>
      <c r="C236" s="292" t="s">
        <v>4596</v>
      </c>
    </row>
    <row r="237" spans="1:3" ht="14.25">
      <c r="A237" s="86"/>
      <c r="B237" s="1047" t="s">
        <v>4597</v>
      </c>
      <c r="C237" s="1047"/>
    </row>
    <row r="238" spans="1:3" ht="87" customHeight="1">
      <c r="A238" s="187" t="s">
        <v>40</v>
      </c>
      <c r="B238" s="292" t="s">
        <v>3445</v>
      </c>
      <c r="C238" s="292" t="s">
        <v>4598</v>
      </c>
    </row>
    <row r="239" spans="1:3" ht="14.25">
      <c r="A239" s="187" t="s">
        <v>216</v>
      </c>
      <c r="B239" s="292"/>
      <c r="C239" s="292"/>
    </row>
    <row r="240" spans="1:3" ht="81" customHeight="1">
      <c r="A240" s="187" t="s">
        <v>41</v>
      </c>
      <c r="B240" s="292" t="s">
        <v>4600</v>
      </c>
      <c r="C240" s="292" t="s">
        <v>4599</v>
      </c>
    </row>
    <row r="241" spans="1:3" ht="96" customHeight="1">
      <c r="A241" s="187" t="s">
        <v>217</v>
      </c>
      <c r="B241" s="292" t="s">
        <v>4601</v>
      </c>
      <c r="C241" s="292" t="s">
        <v>4602</v>
      </c>
    </row>
    <row r="242" spans="1:3" ht="81" customHeight="1">
      <c r="A242" s="187" t="s">
        <v>42</v>
      </c>
      <c r="B242" s="292" t="s">
        <v>3451</v>
      </c>
      <c r="C242" s="292" t="s">
        <v>4106</v>
      </c>
    </row>
    <row r="243" spans="1:3" ht="14.25">
      <c r="A243" s="86"/>
      <c r="B243" s="1047" t="s">
        <v>4113</v>
      </c>
      <c r="C243" s="1047"/>
    </row>
    <row r="244" spans="1:3" ht="28.5">
      <c r="A244" s="1003" t="s">
        <v>43</v>
      </c>
      <c r="B244" s="1005" t="s">
        <v>3455</v>
      </c>
      <c r="C244" s="490" t="s">
        <v>4107</v>
      </c>
    </row>
    <row r="245" spans="1:3" ht="57">
      <c r="A245" s="1048"/>
      <c r="B245" s="1049"/>
      <c r="C245" s="485" t="s">
        <v>4108</v>
      </c>
    </row>
    <row r="246" spans="1:3" ht="42.75">
      <c r="A246" s="1048"/>
      <c r="B246" s="1049"/>
      <c r="C246" s="485" t="s">
        <v>4109</v>
      </c>
    </row>
    <row r="247" spans="1:3" ht="42.75">
      <c r="A247" s="1048"/>
      <c r="B247" s="1049"/>
      <c r="C247" s="485" t="s">
        <v>4110</v>
      </c>
    </row>
    <row r="248" spans="1:3" ht="28.5">
      <c r="A248" s="1048"/>
      <c r="B248" s="1049"/>
      <c r="C248" s="485" t="s">
        <v>4111</v>
      </c>
    </row>
    <row r="249" spans="1:3" ht="28.5">
      <c r="A249" s="1048"/>
      <c r="B249" s="1049"/>
      <c r="C249" s="485" t="s">
        <v>4603</v>
      </c>
    </row>
    <row r="250" spans="1:3" ht="14.25">
      <c r="A250" s="1048"/>
      <c r="B250" s="1049"/>
      <c r="C250" s="492"/>
    </row>
    <row r="251" spans="1:3" ht="14.25">
      <c r="A251" s="1004"/>
      <c r="B251" s="1006"/>
      <c r="C251" s="491" t="s">
        <v>4112</v>
      </c>
    </row>
    <row r="252" spans="1:3" ht="14.25">
      <c r="A252" s="86"/>
      <c r="B252" s="1047" t="s">
        <v>4115</v>
      </c>
      <c r="C252" s="1047"/>
    </row>
    <row r="253" spans="1:3" ht="30" customHeight="1">
      <c r="A253" s="188" t="s">
        <v>44</v>
      </c>
      <c r="B253" s="1005" t="s">
        <v>4604</v>
      </c>
      <c r="C253" s="490" t="s">
        <v>4114</v>
      </c>
    </row>
    <row r="254" spans="1:3" ht="14.25">
      <c r="A254" s="190"/>
      <c r="B254" s="1049"/>
      <c r="C254" s="492" t="s">
        <v>3516</v>
      </c>
    </row>
    <row r="255" spans="1:3" ht="14.25">
      <c r="A255" s="190"/>
      <c r="B255" s="1049"/>
      <c r="C255" s="492" t="s">
        <v>3517</v>
      </c>
    </row>
    <row r="256" spans="1:3" ht="14.25">
      <c r="A256" s="190"/>
      <c r="B256" s="1049"/>
      <c r="C256" s="492" t="s">
        <v>4068</v>
      </c>
    </row>
    <row r="257" spans="1:3" ht="14.25">
      <c r="A257" s="190"/>
      <c r="B257" s="1049"/>
      <c r="C257" s="492" t="s">
        <v>4069</v>
      </c>
    </row>
    <row r="258" spans="1:3" ht="14.25">
      <c r="A258" s="190"/>
      <c r="B258" s="1049"/>
      <c r="C258" s="492" t="s">
        <v>4070</v>
      </c>
    </row>
    <row r="259" spans="1:3" ht="14.25">
      <c r="A259" s="190"/>
      <c r="B259" s="1049"/>
      <c r="C259" s="492" t="s">
        <v>4079</v>
      </c>
    </row>
    <row r="260" spans="1:3" ht="15.75" customHeight="1">
      <c r="A260" s="190"/>
      <c r="B260" s="1049"/>
      <c r="C260" s="492" t="s">
        <v>3520</v>
      </c>
    </row>
    <row r="261" spans="1:3" ht="19.5" customHeight="1">
      <c r="A261" s="190"/>
      <c r="B261" s="1049"/>
      <c r="C261" s="492" t="s">
        <v>4116</v>
      </c>
    </row>
    <row r="262" spans="1:3" ht="17.25" customHeight="1">
      <c r="A262" s="190"/>
      <c r="B262" s="1049"/>
      <c r="C262" s="492" t="s">
        <v>4117</v>
      </c>
    </row>
    <row r="263" spans="1:3" ht="18.75" customHeight="1">
      <c r="A263" s="190"/>
      <c r="B263" s="1049"/>
      <c r="C263" s="492" t="s">
        <v>4118</v>
      </c>
    </row>
    <row r="264" spans="1:3" ht="17.25" customHeight="1">
      <c r="A264" s="190"/>
      <c r="B264" s="1049"/>
      <c r="C264" s="492" t="s">
        <v>4072</v>
      </c>
    </row>
    <row r="265" spans="1:3" ht="15" customHeight="1">
      <c r="A265" s="190"/>
      <c r="B265" s="1049"/>
      <c r="C265" s="492" t="s">
        <v>3521</v>
      </c>
    </row>
    <row r="266" spans="1:3" ht="15" customHeight="1">
      <c r="A266" s="190"/>
      <c r="B266" s="1049"/>
      <c r="C266" s="492" t="s">
        <v>4073</v>
      </c>
    </row>
    <row r="267" spans="1:3" ht="15" customHeight="1">
      <c r="A267" s="190"/>
      <c r="B267" s="1049"/>
      <c r="C267" s="492" t="s">
        <v>3522</v>
      </c>
    </row>
    <row r="268" spans="1:3" ht="15" customHeight="1">
      <c r="A268" s="190"/>
      <c r="B268" s="1049"/>
      <c r="C268" s="492" t="s">
        <v>3523</v>
      </c>
    </row>
    <row r="269" spans="1:3" ht="15" customHeight="1">
      <c r="A269" s="190"/>
      <c r="B269" s="1049"/>
      <c r="C269" s="492" t="s">
        <v>4119</v>
      </c>
    </row>
    <row r="270" spans="1:3" ht="15" customHeight="1">
      <c r="A270" s="190"/>
      <c r="B270" s="1049"/>
      <c r="C270" s="492" t="s">
        <v>4120</v>
      </c>
    </row>
    <row r="271" spans="1:3" ht="15" customHeight="1">
      <c r="A271" s="190"/>
      <c r="B271" s="1049"/>
      <c r="C271" s="492" t="s">
        <v>4121</v>
      </c>
    </row>
    <row r="272" spans="1:3" ht="15" customHeight="1">
      <c r="A272" s="190"/>
      <c r="B272" s="1049"/>
      <c r="C272" s="492" t="s">
        <v>3524</v>
      </c>
    </row>
    <row r="273" spans="1:3" ht="15" customHeight="1">
      <c r="A273" s="190"/>
      <c r="B273" s="1049"/>
      <c r="C273" s="492" t="s">
        <v>4075</v>
      </c>
    </row>
    <row r="274" spans="1:3" ht="15" customHeight="1">
      <c r="A274" s="190"/>
      <c r="B274" s="1049"/>
      <c r="C274" s="492" t="s">
        <v>3525</v>
      </c>
    </row>
    <row r="275" spans="1:4" ht="15" customHeight="1">
      <c r="A275" s="190"/>
      <c r="B275" s="1049"/>
      <c r="C275" s="492" t="s">
        <v>3526</v>
      </c>
      <c r="D275" s="34"/>
    </row>
    <row r="276" spans="1:3" ht="14.25">
      <c r="A276" s="190"/>
      <c r="B276" s="1049"/>
      <c r="C276" s="492" t="s">
        <v>3527</v>
      </c>
    </row>
    <row r="277" spans="1:3" ht="14.25">
      <c r="A277" s="190"/>
      <c r="B277" s="1049"/>
      <c r="C277" s="492" t="s">
        <v>4076</v>
      </c>
    </row>
    <row r="278" spans="1:3" ht="14.25">
      <c r="A278" s="190"/>
      <c r="B278" s="1049"/>
      <c r="C278" s="492" t="s">
        <v>4077</v>
      </c>
    </row>
    <row r="279" spans="1:3" ht="14.25">
      <c r="A279" s="190"/>
      <c r="B279" s="1049"/>
      <c r="C279" s="492" t="s">
        <v>4078</v>
      </c>
    </row>
    <row r="280" spans="1:3" ht="14.25">
      <c r="A280" s="190"/>
      <c r="B280" s="1049"/>
      <c r="C280" s="492" t="s">
        <v>4080</v>
      </c>
    </row>
    <row r="281" spans="1:3" ht="14.25">
      <c r="A281" s="190"/>
      <c r="B281" s="1049"/>
      <c r="C281" s="492" t="s">
        <v>4122</v>
      </c>
    </row>
    <row r="282" spans="1:3" ht="14.25">
      <c r="A282" s="190"/>
      <c r="B282" s="1049"/>
      <c r="C282" s="492" t="s">
        <v>3529</v>
      </c>
    </row>
    <row r="283" spans="1:3" ht="14.25">
      <c r="A283" s="190"/>
      <c r="B283" s="1049"/>
      <c r="C283" s="492" t="s">
        <v>4123</v>
      </c>
    </row>
    <row r="284" spans="1:3" ht="14.25">
      <c r="A284" s="190"/>
      <c r="B284" s="1049"/>
      <c r="C284" s="492" t="s">
        <v>3530</v>
      </c>
    </row>
    <row r="285" spans="1:3" ht="39.75" customHeight="1">
      <c r="A285" s="190"/>
      <c r="B285" s="1049"/>
      <c r="C285" s="504" t="s">
        <v>4124</v>
      </c>
    </row>
    <row r="286" spans="1:3" ht="29.25" customHeight="1">
      <c r="A286" s="190"/>
      <c r="B286" s="1049"/>
      <c r="C286" s="493" t="s">
        <v>4125</v>
      </c>
    </row>
    <row r="287" spans="1:3" ht="14.25">
      <c r="A287" s="190"/>
      <c r="B287" s="1049"/>
      <c r="C287" s="485" t="s">
        <v>4559</v>
      </c>
    </row>
    <row r="288" spans="1:3" ht="14.25" customHeight="1">
      <c r="A288" s="190"/>
      <c r="B288" s="1049"/>
      <c r="C288" s="485" t="s">
        <v>4557</v>
      </c>
    </row>
    <row r="289" spans="1:3" ht="14.25">
      <c r="A289" s="190"/>
      <c r="B289" s="1049"/>
      <c r="C289" s="485" t="s">
        <v>4558</v>
      </c>
    </row>
    <row r="290" spans="1:3" ht="14.25">
      <c r="A290" s="190"/>
      <c r="B290" s="1049"/>
      <c r="C290" s="485" t="s">
        <v>4560</v>
      </c>
    </row>
    <row r="291" spans="1:3" ht="14.25">
      <c r="A291" s="189"/>
      <c r="B291" s="1006"/>
      <c r="C291" s="491"/>
    </row>
    <row r="292" spans="1:3" ht="72.75" customHeight="1">
      <c r="A292" s="188" t="s">
        <v>4131</v>
      </c>
      <c r="B292" s="1005" t="s">
        <v>4130</v>
      </c>
      <c r="C292" s="490" t="s">
        <v>4605</v>
      </c>
    </row>
    <row r="293" spans="1:3" ht="74.25" customHeight="1">
      <c r="A293" s="190"/>
      <c r="B293" s="1049"/>
      <c r="C293" s="492" t="s">
        <v>4133</v>
      </c>
    </row>
    <row r="294" spans="1:3" ht="80.25" customHeight="1">
      <c r="A294" s="189"/>
      <c r="B294" s="1006"/>
      <c r="C294" s="491" t="s">
        <v>4134</v>
      </c>
    </row>
    <row r="295" spans="1:3" ht="29.25" customHeight="1">
      <c r="A295" s="86"/>
      <c r="B295" s="1047" t="s">
        <v>4606</v>
      </c>
      <c r="C295" s="1047"/>
    </row>
    <row r="296" spans="1:3" ht="42.75">
      <c r="A296" s="1003" t="s">
        <v>254</v>
      </c>
      <c r="B296" s="1005" t="s">
        <v>4565</v>
      </c>
      <c r="C296" s="490" t="s">
        <v>4564</v>
      </c>
    </row>
    <row r="297" spans="1:3" ht="62.25" customHeight="1">
      <c r="A297" s="1048"/>
      <c r="B297" s="1049"/>
      <c r="C297" s="492" t="s">
        <v>4136</v>
      </c>
    </row>
    <row r="298" spans="1:3" ht="30" customHeight="1">
      <c r="A298" s="1048"/>
      <c r="B298" s="1049"/>
      <c r="C298" s="492" t="s">
        <v>4137</v>
      </c>
    </row>
    <row r="299" spans="1:3" ht="28.5">
      <c r="A299" s="1048"/>
      <c r="B299" s="1049"/>
      <c r="C299" s="492" t="s">
        <v>4138</v>
      </c>
    </row>
    <row r="300" spans="1:3" ht="14.25">
      <c r="A300" s="1048"/>
      <c r="B300" s="1049"/>
      <c r="C300" s="492"/>
    </row>
    <row r="301" spans="1:3" ht="14.25">
      <c r="A301" s="1048"/>
      <c r="B301" s="1049"/>
      <c r="C301" s="492" t="s">
        <v>4139</v>
      </c>
    </row>
    <row r="302" spans="1:3" ht="14.25">
      <c r="A302" s="1048"/>
      <c r="B302" s="1049"/>
      <c r="C302" s="493" t="s">
        <v>4125</v>
      </c>
    </row>
    <row r="303" spans="1:3" ht="14.25">
      <c r="A303" s="1048"/>
      <c r="B303" s="1049"/>
      <c r="C303" s="485" t="s">
        <v>4126</v>
      </c>
    </row>
    <row r="304" spans="1:3" ht="14.25">
      <c r="A304" s="1048"/>
      <c r="B304" s="1049"/>
      <c r="C304" s="485" t="s">
        <v>4127</v>
      </c>
    </row>
    <row r="305" spans="1:3" ht="21.75" customHeight="1">
      <c r="A305" s="1048"/>
      <c r="B305" s="1049"/>
      <c r="C305" s="485" t="s">
        <v>4128</v>
      </c>
    </row>
    <row r="306" spans="1:3" ht="30" customHeight="1">
      <c r="A306" s="1048"/>
      <c r="B306" s="1049"/>
      <c r="C306" s="485" t="s">
        <v>4129</v>
      </c>
    </row>
    <row r="307" spans="1:3" ht="14.25">
      <c r="A307" s="1004"/>
      <c r="B307" s="1006"/>
      <c r="C307" s="491"/>
    </row>
    <row r="308" spans="1:3" ht="62.25" customHeight="1">
      <c r="A308" s="188" t="s">
        <v>47</v>
      </c>
      <c r="B308" s="1005" t="s">
        <v>4620</v>
      </c>
      <c r="C308" s="887" t="s">
        <v>4605</v>
      </c>
    </row>
    <row r="309" spans="1:3" ht="75" customHeight="1">
      <c r="A309" s="190"/>
      <c r="B309" s="1049"/>
      <c r="C309" s="492" t="s">
        <v>4133</v>
      </c>
    </row>
    <row r="310" spans="1:3" ht="48.75" customHeight="1">
      <c r="A310" s="190"/>
      <c r="B310" s="1049"/>
      <c r="C310" s="491" t="s">
        <v>4607</v>
      </c>
    </row>
    <row r="311" spans="1:3" ht="63" customHeight="1">
      <c r="A311" s="190"/>
      <c r="B311" s="1049"/>
      <c r="C311" s="492"/>
    </row>
    <row r="312" spans="1:3" ht="51" customHeight="1">
      <c r="A312" s="189"/>
      <c r="B312" s="1006"/>
      <c r="C312" s="491"/>
    </row>
    <row r="313" spans="1:3" ht="14.25">
      <c r="A313" s="86"/>
      <c r="B313" s="1047" t="s">
        <v>4140</v>
      </c>
      <c r="C313" s="1047"/>
    </row>
    <row r="314" spans="1:3" ht="57">
      <c r="A314" s="187" t="s">
        <v>275</v>
      </c>
      <c r="B314" s="292" t="s">
        <v>4143</v>
      </c>
      <c r="C314" s="292" t="s">
        <v>4141</v>
      </c>
    </row>
    <row r="315" spans="1:3" ht="57" customHeight="1">
      <c r="A315" s="1003" t="s">
        <v>50</v>
      </c>
      <c r="B315" s="1005" t="s">
        <v>4142</v>
      </c>
      <c r="C315" s="887" t="s">
        <v>4608</v>
      </c>
    </row>
    <row r="316" spans="1:3" ht="14.25">
      <c r="A316" s="1048"/>
      <c r="B316" s="1049"/>
      <c r="C316" s="492"/>
    </row>
    <row r="317" spans="1:3" ht="14.25">
      <c r="A317" s="1004"/>
      <c r="B317" s="1006"/>
      <c r="C317" s="491"/>
    </row>
    <row r="318" spans="1:3" ht="28.5">
      <c r="A318" s="1003" t="s">
        <v>267</v>
      </c>
      <c r="B318" s="1005" t="s">
        <v>4144</v>
      </c>
      <c r="C318" s="490" t="s">
        <v>4145</v>
      </c>
    </row>
    <row r="319" spans="1:3" ht="14.25">
      <c r="A319" s="1048"/>
      <c r="B319" s="1049"/>
      <c r="C319" s="485" t="s">
        <v>4146</v>
      </c>
    </row>
    <row r="320" spans="1:3" ht="42.75">
      <c r="A320" s="1048"/>
      <c r="B320" s="1049"/>
      <c r="C320" s="485" t="s">
        <v>4147</v>
      </c>
    </row>
    <row r="321" spans="1:3" ht="14.25">
      <c r="A321" s="1048"/>
      <c r="B321" s="1049"/>
      <c r="C321" s="492"/>
    </row>
    <row r="322" spans="1:3" ht="14.25">
      <c r="A322" s="1048"/>
      <c r="B322" s="1049"/>
      <c r="C322" s="492" t="s">
        <v>4148</v>
      </c>
    </row>
    <row r="323" spans="1:3" ht="14.25">
      <c r="A323" s="1048"/>
      <c r="B323" s="1049"/>
      <c r="C323" s="485" t="s">
        <v>4149</v>
      </c>
    </row>
    <row r="324" spans="1:3" ht="14.25">
      <c r="A324" s="1048"/>
      <c r="B324" s="1049"/>
      <c r="C324" s="485" t="s">
        <v>4150</v>
      </c>
    </row>
    <row r="325" spans="1:3" ht="14.25">
      <c r="A325" s="1004"/>
      <c r="B325" s="1006"/>
      <c r="C325" s="494" t="s">
        <v>4151</v>
      </c>
    </row>
    <row r="326" spans="1:3" ht="57">
      <c r="A326" s="187" t="s">
        <v>51</v>
      </c>
      <c r="B326" s="292" t="s">
        <v>4152</v>
      </c>
      <c r="C326" s="292" t="s">
        <v>4153</v>
      </c>
    </row>
    <row r="327" spans="1:3" ht="14.25">
      <c r="A327" s="21"/>
      <c r="B327" s="21"/>
      <c r="C327" s="21"/>
    </row>
    <row r="328" spans="1:3" ht="14.25">
      <c r="A328" s="27"/>
      <c r="B328" s="27"/>
      <c r="C328" s="27"/>
    </row>
    <row r="329" spans="1:3" ht="14.25">
      <c r="A329" s="27"/>
      <c r="B329" s="27"/>
      <c r="C329" s="27"/>
    </row>
    <row r="330" spans="1:3" ht="14.25">
      <c r="A330" s="27"/>
      <c r="B330" s="27"/>
      <c r="C330" s="27"/>
    </row>
    <row r="331" spans="1:3" ht="14.25">
      <c r="A331" s="27"/>
      <c r="B331" s="27"/>
      <c r="C331" s="27"/>
    </row>
    <row r="332" spans="1:3" ht="14.25">
      <c r="A332" s="27"/>
      <c r="B332" s="27"/>
      <c r="C332" s="27"/>
    </row>
    <row r="333" spans="1:3" ht="14.25">
      <c r="A333" s="27"/>
      <c r="B333" s="27"/>
      <c r="C333" s="27"/>
    </row>
    <row r="334" spans="1:3" ht="14.25">
      <c r="A334" s="27"/>
      <c r="B334" s="27"/>
      <c r="C334" s="27"/>
    </row>
    <row r="335" spans="1:3" ht="14.25">
      <c r="A335" s="27"/>
      <c r="B335" s="27"/>
      <c r="C335" s="27"/>
    </row>
    <row r="336" spans="1:3" ht="14.25">
      <c r="A336" s="27"/>
      <c r="B336" s="27"/>
      <c r="C336" s="27"/>
    </row>
    <row r="337" spans="1:3" ht="14.25">
      <c r="A337" s="27"/>
      <c r="B337" s="27"/>
      <c r="C337" s="27"/>
    </row>
    <row r="338" spans="1:3" ht="14.25">
      <c r="A338" s="27"/>
      <c r="B338" s="27"/>
      <c r="C338" s="27"/>
    </row>
    <row r="339" spans="1:3" ht="14.25">
      <c r="A339" s="27"/>
      <c r="B339" s="27"/>
      <c r="C339" s="27"/>
    </row>
    <row r="340" spans="1:3" ht="14.25">
      <c r="A340" s="27"/>
      <c r="B340" s="27"/>
      <c r="C340" s="27"/>
    </row>
    <row r="341" spans="1:3" ht="14.25">
      <c r="A341" s="27"/>
      <c r="B341" s="27"/>
      <c r="C341" s="27"/>
    </row>
    <row r="342" spans="1:3" ht="14.25">
      <c r="A342" s="27"/>
      <c r="B342" s="27"/>
      <c r="C342" s="27"/>
    </row>
  </sheetData>
  <sheetProtection/>
  <mergeCells count="71">
    <mergeCell ref="B61:B82"/>
    <mergeCell ref="A61:A82"/>
    <mergeCell ref="B32:B50"/>
    <mergeCell ref="A32:A50"/>
    <mergeCell ref="B52:B58"/>
    <mergeCell ref="A52:A58"/>
    <mergeCell ref="A59:A60"/>
    <mergeCell ref="B59:B60"/>
    <mergeCell ref="B253:B291"/>
    <mergeCell ref="B292:B294"/>
    <mergeCell ref="B295:C295"/>
    <mergeCell ref="A296:A307"/>
    <mergeCell ref="B296:B307"/>
    <mergeCell ref="A91:A93"/>
    <mergeCell ref="B94:B95"/>
    <mergeCell ref="A94:A95"/>
    <mergeCell ref="B215:B221"/>
    <mergeCell ref="A209:A213"/>
    <mergeCell ref="A315:A317"/>
    <mergeCell ref="B315:B317"/>
    <mergeCell ref="A318:A325"/>
    <mergeCell ref="B318:B325"/>
    <mergeCell ref="B308:B312"/>
    <mergeCell ref="B313:C313"/>
    <mergeCell ref="A215:A221"/>
    <mergeCell ref="B209:B213"/>
    <mergeCell ref="B252:C252"/>
    <mergeCell ref="B243:C243"/>
    <mergeCell ref="A244:A251"/>
    <mergeCell ref="B244:B251"/>
    <mergeCell ref="B237:C237"/>
    <mergeCell ref="B195:B197"/>
    <mergeCell ref="B204:C204"/>
    <mergeCell ref="B208:C208"/>
    <mergeCell ref="B227:C227"/>
    <mergeCell ref="A228:A234"/>
    <mergeCell ref="B228:B234"/>
    <mergeCell ref="B222:C222"/>
    <mergeCell ref="A223:A226"/>
    <mergeCell ref="B223:B226"/>
    <mergeCell ref="B214:C214"/>
    <mergeCell ref="A169:A173"/>
    <mergeCell ref="B169:B173"/>
    <mergeCell ref="C123:C126"/>
    <mergeCell ref="B200:C200"/>
    <mergeCell ref="A201:A202"/>
    <mergeCell ref="B201:B202"/>
    <mergeCell ref="A198:A199"/>
    <mergeCell ref="B198:B199"/>
    <mergeCell ref="B194:C194"/>
    <mergeCell ref="A195:A197"/>
    <mergeCell ref="A189:A193"/>
    <mergeCell ref="B189:B193"/>
    <mergeCell ref="B174:C174"/>
    <mergeCell ref="A175:A188"/>
    <mergeCell ref="B175:B188"/>
    <mergeCell ref="A83:A85"/>
    <mergeCell ref="B91:B93"/>
    <mergeCell ref="B83:B85"/>
    <mergeCell ref="A96:A116"/>
    <mergeCell ref="B96:B116"/>
    <mergeCell ref="A7:A31"/>
    <mergeCell ref="B7:B31"/>
    <mergeCell ref="B149:C149"/>
    <mergeCell ref="A150:A168"/>
    <mergeCell ref="B150:B168"/>
    <mergeCell ref="B122:C122"/>
    <mergeCell ref="B123:B148"/>
    <mergeCell ref="A123:A148"/>
    <mergeCell ref="C83:C85"/>
    <mergeCell ref="A86:A8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1"/>
  <headerFooter differentFirst="1">
    <firstFooter>&amp;C&amp;[143/&amp;[268</firstFooter>
  </headerFooter>
  <rowBreaks count="6" manualBreakCount="6">
    <brk id="5" max="2" man="1"/>
    <brk id="95" max="2" man="1"/>
    <brk id="121" max="2" man="1"/>
    <brk id="168" max="2" man="1"/>
    <brk id="242" max="2" man="1"/>
    <brk id="251" max="2"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D14" sqref="D14"/>
    </sheetView>
  </sheetViews>
  <sheetFormatPr defaultColWidth="9.140625" defaultRowHeight="15"/>
  <cols>
    <col min="1" max="1" width="9.140625" style="1" customWidth="1"/>
    <col min="2" max="2" width="63.28125" style="1" customWidth="1"/>
    <col min="3" max="3" width="9.00390625" style="333" customWidth="1"/>
    <col min="4" max="4" width="27.00390625" style="1" customWidth="1"/>
    <col min="5" max="5" width="19.57421875" style="1" customWidth="1"/>
    <col min="6" max="16384" width="9.140625" style="1" customWidth="1"/>
  </cols>
  <sheetData>
    <row r="1" spans="1:3" s="28" customFormat="1" ht="15">
      <c r="A1" s="223"/>
      <c r="C1" s="324"/>
    </row>
    <row r="2" spans="1:6" ht="15">
      <c r="A2" s="12" t="s">
        <v>38</v>
      </c>
      <c r="B2" s="110"/>
      <c r="C2" s="325"/>
      <c r="D2" s="66"/>
      <c r="E2" s="227"/>
      <c r="F2" s="228" t="s">
        <v>1646</v>
      </c>
    </row>
    <row r="3" spans="1:6" ht="15">
      <c r="A3" s="12" t="s">
        <v>1965</v>
      </c>
      <c r="B3" s="34"/>
      <c r="C3" s="122"/>
      <c r="D3" s="76"/>
      <c r="E3" s="229"/>
      <c r="F3" s="226" t="s">
        <v>1647</v>
      </c>
    </row>
    <row r="4" spans="1:6" ht="15">
      <c r="A4" s="12"/>
      <c r="B4" s="34"/>
      <c r="C4" s="122"/>
      <c r="D4" s="76"/>
      <c r="E4" s="884"/>
      <c r="F4" s="885" t="s">
        <v>4372</v>
      </c>
    </row>
    <row r="5" spans="1:5" ht="14.25">
      <c r="A5" s="12"/>
      <c r="B5" s="34"/>
      <c r="C5" s="122"/>
      <c r="D5" s="76"/>
      <c r="E5" s="76"/>
    </row>
    <row r="6" spans="1:5" ht="14.25">
      <c r="A6" s="178"/>
      <c r="B6" s="299" t="s">
        <v>1129</v>
      </c>
      <c r="C6" s="326">
        <v>1</v>
      </c>
      <c r="D6" s="301" t="s">
        <v>1428</v>
      </c>
      <c r="E6" s="68"/>
    </row>
    <row r="7" spans="1:5" ht="14.25">
      <c r="A7" s="178"/>
      <c r="B7" s="146" t="s">
        <v>1413</v>
      </c>
      <c r="C7" s="327">
        <v>2</v>
      </c>
      <c r="D7" s="148" t="s">
        <v>1438</v>
      </c>
      <c r="E7" s="73"/>
    </row>
    <row r="8" spans="1:5" ht="14.25">
      <c r="A8" s="178"/>
      <c r="B8" s="54"/>
      <c r="C8" s="328"/>
      <c r="D8" s="99"/>
      <c r="E8" s="28"/>
    </row>
    <row r="9" spans="1:5" ht="14.25">
      <c r="A9" s="78"/>
      <c r="B9" s="54"/>
      <c r="C9" s="328"/>
      <c r="D9" s="139" t="s">
        <v>1983</v>
      </c>
      <c r="E9" s="28"/>
    </row>
    <row r="10" spans="1:5" ht="14.25">
      <c r="A10" s="78"/>
      <c r="B10" s="118" t="s">
        <v>1966</v>
      </c>
      <c r="C10" s="329"/>
      <c r="D10" s="99"/>
      <c r="E10" s="28"/>
    </row>
    <row r="11" spans="1:5" ht="14.25">
      <c r="A11" s="78"/>
      <c r="B11" s="118"/>
      <c r="C11" s="329"/>
      <c r="D11" s="99"/>
      <c r="E11" s="28"/>
    </row>
    <row r="12" spans="1:5" ht="14.25">
      <c r="A12" s="78"/>
      <c r="B12" s="54"/>
      <c r="C12" s="328"/>
      <c r="D12" s="139"/>
      <c r="E12" s="28"/>
    </row>
    <row r="13" spans="1:5" ht="14.25">
      <c r="A13" s="98"/>
      <c r="B13" s="118"/>
      <c r="C13" s="329"/>
      <c r="D13" s="179"/>
      <c r="E13" s="28"/>
    </row>
    <row r="14" spans="1:5" ht="14.25">
      <c r="A14" s="100"/>
      <c r="B14" s="81" t="s">
        <v>1967</v>
      </c>
      <c r="C14" s="330">
        <v>3</v>
      </c>
      <c r="D14" s="713" t="s">
        <v>1400</v>
      </c>
      <c r="E14" s="620"/>
    </row>
    <row r="15" spans="1:5" ht="14.25">
      <c r="A15" s="100"/>
      <c r="B15" s="81" t="s">
        <v>1968</v>
      </c>
      <c r="C15" s="330">
        <v>4</v>
      </c>
      <c r="D15" s="713" t="s">
        <v>1401</v>
      </c>
      <c r="E15" s="620"/>
    </row>
    <row r="16" spans="1:5" ht="28.5">
      <c r="A16" s="100"/>
      <c r="B16" s="81" t="s">
        <v>1969</v>
      </c>
      <c r="C16" s="330">
        <v>5</v>
      </c>
      <c r="D16" s="713" t="s">
        <v>1402</v>
      </c>
      <c r="E16" s="620"/>
    </row>
    <row r="17" spans="1:5" ht="28.5">
      <c r="A17" s="100"/>
      <c r="B17" s="101" t="s">
        <v>1970</v>
      </c>
      <c r="C17" s="330">
        <v>6</v>
      </c>
      <c r="D17" s="720" t="s">
        <v>1403</v>
      </c>
      <c r="E17" s="620"/>
    </row>
    <row r="18" spans="1:5" ht="14.25">
      <c r="A18" s="100"/>
      <c r="B18" s="101"/>
      <c r="C18" s="331"/>
      <c r="D18" s="834"/>
      <c r="E18" s="620"/>
    </row>
    <row r="19" spans="1:5" ht="14.25">
      <c r="A19" s="100"/>
      <c r="B19" s="81" t="s">
        <v>1971</v>
      </c>
      <c r="C19" s="330">
        <v>7</v>
      </c>
      <c r="D19" s="713" t="s">
        <v>1404</v>
      </c>
      <c r="E19" s="620"/>
    </row>
    <row r="20" spans="1:5" ht="14.25">
      <c r="A20" s="100"/>
      <c r="B20" s="81" t="s">
        <v>1972</v>
      </c>
      <c r="C20" s="330">
        <v>8</v>
      </c>
      <c r="D20" s="713" t="s">
        <v>1405</v>
      </c>
      <c r="E20" s="620"/>
    </row>
    <row r="21" spans="1:5" ht="14.25">
      <c r="A21" s="100"/>
      <c r="B21" s="81" t="s">
        <v>1973</v>
      </c>
      <c r="C21" s="330">
        <v>9</v>
      </c>
      <c r="D21" s="713" t="s">
        <v>1406</v>
      </c>
      <c r="E21" s="620"/>
    </row>
    <row r="22" spans="1:5" ht="28.5">
      <c r="A22" s="100"/>
      <c r="B22" s="81" t="s">
        <v>1974</v>
      </c>
      <c r="C22" s="330">
        <v>10</v>
      </c>
      <c r="D22" s="713" t="s">
        <v>1407</v>
      </c>
      <c r="E22" s="620"/>
    </row>
    <row r="23" spans="1:5" ht="28.5">
      <c r="A23" s="100"/>
      <c r="B23" s="81" t="s">
        <v>1975</v>
      </c>
      <c r="C23" s="330">
        <v>11</v>
      </c>
      <c r="D23" s="713" t="s">
        <v>1408</v>
      </c>
      <c r="E23" s="620"/>
    </row>
    <row r="24" spans="1:5" ht="28.5">
      <c r="A24" s="100"/>
      <c r="B24" s="81" t="s">
        <v>1976</v>
      </c>
      <c r="C24" s="330">
        <v>12</v>
      </c>
      <c r="D24" s="713" t="s">
        <v>1409</v>
      </c>
      <c r="E24" s="620"/>
    </row>
    <row r="25" spans="1:5" ht="28.5">
      <c r="A25" s="100"/>
      <c r="B25" s="101" t="s">
        <v>1977</v>
      </c>
      <c r="C25" s="330">
        <v>13</v>
      </c>
      <c r="D25" s="720" t="s">
        <v>1414</v>
      </c>
      <c r="E25" s="620"/>
    </row>
    <row r="26" spans="1:5" ht="14.25">
      <c r="A26" s="100"/>
      <c r="B26" s="101"/>
      <c r="C26" s="331"/>
      <c r="D26" s="716"/>
      <c r="E26" s="620"/>
    </row>
    <row r="27" spans="1:5" ht="28.5">
      <c r="A27" s="100"/>
      <c r="B27" s="81" t="s">
        <v>1979</v>
      </c>
      <c r="C27" s="330">
        <v>14</v>
      </c>
      <c r="D27" s="720" t="s">
        <v>1415</v>
      </c>
      <c r="E27" s="620"/>
    </row>
    <row r="28" spans="1:5" ht="28.5">
      <c r="A28" s="100"/>
      <c r="B28" s="81" t="s">
        <v>1978</v>
      </c>
      <c r="C28" s="330">
        <v>15</v>
      </c>
      <c r="D28" s="720" t="s">
        <v>52</v>
      </c>
      <c r="E28" s="620"/>
    </row>
    <row r="29" spans="1:5" ht="28.5">
      <c r="A29" s="100"/>
      <c r="B29" s="81" t="s">
        <v>1980</v>
      </c>
      <c r="C29" s="330">
        <v>16</v>
      </c>
      <c r="D29" s="720" t="s">
        <v>1430</v>
      </c>
      <c r="E29" s="620"/>
    </row>
    <row r="30" spans="1:5" ht="14.25">
      <c r="A30" s="100"/>
      <c r="B30" s="81"/>
      <c r="C30" s="330">
        <v>17</v>
      </c>
      <c r="D30" s="713"/>
      <c r="E30" s="620"/>
    </row>
    <row r="31" spans="1:5" ht="14.25">
      <c r="A31" s="100"/>
      <c r="B31" s="81" t="s">
        <v>1981</v>
      </c>
      <c r="C31" s="330">
        <v>18</v>
      </c>
      <c r="D31" s="713" t="s">
        <v>1417</v>
      </c>
      <c r="E31" s="620"/>
    </row>
    <row r="32" spans="1:5" ht="14.25">
      <c r="A32" s="100"/>
      <c r="B32" s="81"/>
      <c r="C32" s="330">
        <v>19</v>
      </c>
      <c r="D32" s="713"/>
      <c r="E32" s="620"/>
    </row>
    <row r="33" spans="1:5" ht="14.25">
      <c r="A33" s="100"/>
      <c r="B33" s="101" t="s">
        <v>1982</v>
      </c>
      <c r="C33" s="330">
        <v>20</v>
      </c>
      <c r="D33" s="720" t="s">
        <v>1418</v>
      </c>
      <c r="E33" s="620"/>
    </row>
    <row r="34" spans="1:5" ht="14.25">
      <c r="A34" s="180"/>
      <c r="B34" s="181"/>
      <c r="C34" s="332"/>
      <c r="D34" s="182"/>
      <c r="E34" s="28"/>
    </row>
    <row r="35" spans="1:5" ht="14.25">
      <c r="A35" s="177"/>
      <c r="B35" s="81"/>
      <c r="C35" s="330"/>
      <c r="D35" s="83"/>
      <c r="E35" s="28"/>
    </row>
    <row r="36" spans="2:3" ht="14.25">
      <c r="B36" s="4"/>
      <c r="C36" s="277"/>
    </row>
    <row r="37" spans="2:3" ht="14.25">
      <c r="B37" s="4"/>
      <c r="C37" s="277"/>
    </row>
    <row r="38" spans="2:3" ht="14.25">
      <c r="B38" s="4"/>
      <c r="C38" s="277"/>
    </row>
    <row r="39" spans="2:3" ht="14.25">
      <c r="B39" s="4"/>
      <c r="C39" s="277"/>
    </row>
    <row r="40" spans="2:3" ht="14.25">
      <c r="B40" s="4"/>
      <c r="C40" s="277"/>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31"/>
  <sheetViews>
    <sheetView zoomScale="80" zoomScaleNormal="80" zoomScalePageLayoutView="0" workbookViewId="0" topLeftCell="A1">
      <selection activeCell="D11" sqref="D11"/>
    </sheetView>
  </sheetViews>
  <sheetFormatPr defaultColWidth="9.140625" defaultRowHeight="15"/>
  <cols>
    <col min="1" max="1" width="13.7109375" style="4" customWidth="1"/>
    <col min="2" max="2" width="35.57421875" style="4" customWidth="1"/>
    <col min="3" max="3" width="65.00390625" style="4" customWidth="1"/>
    <col min="4" max="4" width="9.140625" style="4" customWidth="1"/>
    <col min="5" max="5" width="94.140625" style="4" customWidth="1"/>
    <col min="6" max="16384" width="9.140625" style="4" customWidth="1"/>
  </cols>
  <sheetData>
    <row r="1" spans="1:6" ht="15">
      <c r="A1" s="209"/>
      <c r="C1" s="192"/>
      <c r="D1" s="192"/>
      <c r="F1" s="192"/>
    </row>
    <row r="2" ht="14.25">
      <c r="A2" s="191" t="s">
        <v>24</v>
      </c>
    </row>
    <row r="3" ht="14.25">
      <c r="A3" s="12" t="s">
        <v>1965</v>
      </c>
    </row>
    <row r="4" spans="1:3" ht="14.25">
      <c r="A4" s="53"/>
      <c r="B4" s="53" t="s">
        <v>3371</v>
      </c>
      <c r="C4" s="53" t="s">
        <v>1411</v>
      </c>
    </row>
    <row r="5" spans="1:3" ht="28.5">
      <c r="A5" s="528"/>
      <c r="B5" s="888" t="s">
        <v>1799</v>
      </c>
      <c r="C5" s="888" t="s">
        <v>4421</v>
      </c>
    </row>
    <row r="6" spans="1:3" ht="117.75" customHeight="1">
      <c r="A6" s="292" t="s">
        <v>1400</v>
      </c>
      <c r="B6" s="292" t="s">
        <v>1967</v>
      </c>
      <c r="C6" s="886" t="s">
        <v>4610</v>
      </c>
    </row>
    <row r="7" spans="1:3" ht="91.5" customHeight="1">
      <c r="A7" s="292" t="s">
        <v>1401</v>
      </c>
      <c r="B7" s="292" t="s">
        <v>1968</v>
      </c>
      <c r="C7" s="886" t="s">
        <v>4611</v>
      </c>
    </row>
    <row r="8" spans="1:3" ht="42.75">
      <c r="A8" s="292" t="s">
        <v>1402</v>
      </c>
      <c r="B8" s="292" t="s">
        <v>1969</v>
      </c>
      <c r="C8" s="886" t="s">
        <v>4612</v>
      </c>
    </row>
    <row r="9" spans="1:3" ht="99" customHeight="1">
      <c r="A9" s="292" t="s">
        <v>1416</v>
      </c>
      <c r="B9" s="292" t="s">
        <v>4176</v>
      </c>
      <c r="C9" s="292" t="s">
        <v>4283</v>
      </c>
    </row>
    <row r="10" spans="1:3" ht="87" customHeight="1">
      <c r="A10" s="292" t="s">
        <v>1417</v>
      </c>
      <c r="B10" s="292" t="s">
        <v>1981</v>
      </c>
      <c r="C10" s="292" t="s">
        <v>4609</v>
      </c>
    </row>
    <row r="11" spans="1:3" ht="87" customHeight="1">
      <c r="A11" s="292" t="s">
        <v>1418</v>
      </c>
      <c r="B11" s="292" t="s">
        <v>3393</v>
      </c>
      <c r="C11" s="292" t="s">
        <v>3392</v>
      </c>
    </row>
    <row r="12" spans="1:3" ht="14.25">
      <c r="A12" s="21"/>
      <c r="B12" s="21"/>
      <c r="C12" s="26"/>
    </row>
    <row r="13" spans="1:3" ht="14.25">
      <c r="A13" s="27"/>
      <c r="B13" s="27"/>
      <c r="C13" s="27"/>
    </row>
    <row r="14" spans="1:3" ht="14.25">
      <c r="A14" s="27"/>
      <c r="B14" s="27"/>
      <c r="C14" s="27"/>
    </row>
    <row r="15" spans="1:3" ht="14.25">
      <c r="A15" s="27"/>
      <c r="B15" s="27"/>
      <c r="C15" s="27"/>
    </row>
    <row r="16" spans="1:3" ht="14.25">
      <c r="A16" s="27"/>
      <c r="B16" s="27"/>
      <c r="C16" s="27"/>
    </row>
    <row r="17" spans="1:3" ht="14.25">
      <c r="A17" s="27"/>
      <c r="B17" s="27"/>
      <c r="C17" s="27"/>
    </row>
    <row r="18" spans="1:3" ht="14.25">
      <c r="A18" s="27"/>
      <c r="B18" s="27"/>
      <c r="C18" s="27"/>
    </row>
    <row r="19" spans="1:3" ht="14.25">
      <c r="A19" s="27"/>
      <c r="B19" s="27"/>
      <c r="C19" s="27"/>
    </row>
    <row r="20" spans="1:3" ht="14.25">
      <c r="A20" s="27"/>
      <c r="B20" s="27"/>
      <c r="C20" s="27"/>
    </row>
    <row r="21" spans="1:3" ht="14.25">
      <c r="A21" s="27"/>
      <c r="B21" s="27"/>
      <c r="C21" s="27"/>
    </row>
    <row r="22" spans="1:3" ht="14.25">
      <c r="A22" s="27"/>
      <c r="B22" s="27"/>
      <c r="C22" s="27"/>
    </row>
    <row r="23" spans="1:3" ht="14.25">
      <c r="A23" s="27"/>
      <c r="B23" s="27"/>
      <c r="C23" s="27"/>
    </row>
    <row r="24" spans="1:3" ht="14.25">
      <c r="A24" s="27"/>
      <c r="B24" s="27"/>
      <c r="C24" s="27"/>
    </row>
    <row r="25" spans="1:3" ht="14.25">
      <c r="A25" s="27"/>
      <c r="B25" s="27"/>
      <c r="C25" s="27"/>
    </row>
    <row r="26" spans="1:3" ht="14.25">
      <c r="A26" s="27"/>
      <c r="B26" s="27"/>
      <c r="C26" s="27"/>
    </row>
    <row r="27" spans="1:3" ht="14.25">
      <c r="A27" s="27"/>
      <c r="B27" s="27"/>
      <c r="C27" s="27"/>
    </row>
    <row r="28" spans="1:3" ht="14.25">
      <c r="A28" s="27"/>
      <c r="B28" s="27"/>
      <c r="C28" s="27"/>
    </row>
    <row r="29" spans="1:3" ht="14.25">
      <c r="A29" s="27"/>
      <c r="B29" s="27"/>
      <c r="C29" s="27"/>
    </row>
    <row r="30" spans="1:3" ht="14.25">
      <c r="A30" s="27"/>
      <c r="B30" s="27"/>
      <c r="C30" s="27"/>
    </row>
    <row r="31" spans="1:3" ht="14.25">
      <c r="A31" s="27"/>
      <c r="B31" s="27"/>
      <c r="C31" s="27"/>
    </row>
  </sheetData>
  <sheetProtection/>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differentFirst="1">
    <firstFooter>&amp;C&amp;[172/&amp;[268</first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D7" sqref="D7"/>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28" customFormat="1" ht="15.75">
      <c r="A1" s="223"/>
      <c r="F1" s="227"/>
      <c r="G1" s="228" t="s">
        <v>1646</v>
      </c>
    </row>
    <row r="2" spans="1:9" ht="18" customHeight="1">
      <c r="A2" s="20" t="s">
        <v>39</v>
      </c>
      <c r="B2" s="51"/>
      <c r="C2" s="51"/>
      <c r="D2" s="34"/>
      <c r="E2" s="34"/>
      <c r="F2" s="229"/>
      <c r="G2" s="226" t="s">
        <v>1647</v>
      </c>
      <c r="H2" s="34"/>
      <c r="I2" s="28"/>
    </row>
    <row r="3" spans="1:10" ht="15">
      <c r="A3" s="20" t="s">
        <v>2033</v>
      </c>
      <c r="B3" s="20"/>
      <c r="C3" s="20"/>
      <c r="D3" s="45"/>
      <c r="E3" s="76"/>
      <c r="F3" s="884"/>
      <c r="G3" s="885" t="s">
        <v>4372</v>
      </c>
      <c r="H3" s="76"/>
      <c r="I3" s="70"/>
      <c r="J3" s="2"/>
    </row>
    <row r="4" spans="1:9" ht="14.25">
      <c r="A4" s="96"/>
      <c r="B4" s="20"/>
      <c r="C4" s="20"/>
      <c r="D4" s="45"/>
      <c r="E4" s="34"/>
      <c r="F4" s="4"/>
      <c r="G4" s="34"/>
      <c r="H4" s="34"/>
      <c r="I4" s="28"/>
    </row>
    <row r="5" spans="1:9" ht="15" thickBot="1">
      <c r="A5" s="34"/>
      <c r="B5" s="34"/>
      <c r="C5" s="34"/>
      <c r="D5" s="184" t="s">
        <v>2030</v>
      </c>
      <c r="E5" s="34"/>
      <c r="F5" s="1050" t="s">
        <v>2031</v>
      </c>
      <c r="G5" s="1050"/>
      <c r="H5" s="185"/>
      <c r="I5" s="28"/>
    </row>
    <row r="6" spans="1:9" ht="28.5">
      <c r="A6" s="34"/>
      <c r="B6" s="111" t="s">
        <v>4287</v>
      </c>
      <c r="C6" s="111"/>
      <c r="D6" s="34"/>
      <c r="E6" s="34"/>
      <c r="F6" s="34"/>
      <c r="G6" s="34"/>
      <c r="H6" s="34"/>
      <c r="I6" s="28"/>
    </row>
    <row r="7" spans="1:9" ht="17.25">
      <c r="A7" s="77"/>
      <c r="B7" s="13" t="s">
        <v>2032</v>
      </c>
      <c r="C7" s="13">
        <v>1</v>
      </c>
      <c r="D7" s="622" t="s">
        <v>1400</v>
      </c>
      <c r="E7" s="722"/>
      <c r="F7" s="722"/>
      <c r="G7" s="722"/>
      <c r="H7" s="34"/>
      <c r="I7" s="28"/>
    </row>
    <row r="8" spans="1:9" ht="28.5">
      <c r="A8" s="100"/>
      <c r="B8" s="54"/>
      <c r="C8" s="54"/>
      <c r="D8" s="712"/>
      <c r="E8" s="712"/>
      <c r="F8" s="835" t="s">
        <v>1992</v>
      </c>
      <c r="G8" s="835" t="s">
        <v>1993</v>
      </c>
      <c r="H8" s="54"/>
      <c r="I8" s="183"/>
    </row>
    <row r="9" spans="1:9" ht="14.25">
      <c r="A9" s="77"/>
      <c r="B9" s="61" t="s">
        <v>1994</v>
      </c>
      <c r="C9" s="305">
        <v>2</v>
      </c>
      <c r="D9" s="722"/>
      <c r="E9" s="722"/>
      <c r="F9" s="779" t="s">
        <v>1508</v>
      </c>
      <c r="G9" s="779" t="s">
        <v>1559</v>
      </c>
      <c r="H9" s="34"/>
      <c r="I9" s="28"/>
    </row>
    <row r="10" spans="1:9" ht="14.25">
      <c r="A10" s="77"/>
      <c r="B10" s="61" t="s">
        <v>1995</v>
      </c>
      <c r="C10" s="305">
        <v>3</v>
      </c>
      <c r="D10" s="722"/>
      <c r="E10" s="722"/>
      <c r="F10" s="779" t="s">
        <v>1509</v>
      </c>
      <c r="G10" s="779" t="s">
        <v>1560</v>
      </c>
      <c r="H10" s="34"/>
      <c r="I10" s="28"/>
    </row>
    <row r="11" spans="1:9" ht="14.25">
      <c r="A11" s="77"/>
      <c r="B11" s="61" t="s">
        <v>2034</v>
      </c>
      <c r="C11" s="305">
        <v>4</v>
      </c>
      <c r="D11" s="722"/>
      <c r="E11" s="722"/>
      <c r="F11" s="779" t="s">
        <v>1510</v>
      </c>
      <c r="G11" s="779" t="s">
        <v>1561</v>
      </c>
      <c r="H11" s="34"/>
      <c r="I11" s="28"/>
    </row>
    <row r="12" spans="1:9" ht="28.5">
      <c r="A12" s="77"/>
      <c r="B12" s="61" t="s">
        <v>1996</v>
      </c>
      <c r="C12" s="305">
        <v>5</v>
      </c>
      <c r="D12" s="722"/>
      <c r="E12" s="722"/>
      <c r="F12" s="779" t="s">
        <v>1511</v>
      </c>
      <c r="G12" s="779" t="s">
        <v>1562</v>
      </c>
      <c r="H12" s="34"/>
      <c r="I12" s="28"/>
    </row>
    <row r="13" spans="1:9" ht="14.25">
      <c r="A13" s="77"/>
      <c r="B13" s="61" t="s">
        <v>1997</v>
      </c>
      <c r="C13" s="305">
        <v>6</v>
      </c>
      <c r="D13" s="722"/>
      <c r="E13" s="722"/>
      <c r="F13" s="779" t="s">
        <v>1512</v>
      </c>
      <c r="G13" s="779" t="s">
        <v>1563</v>
      </c>
      <c r="H13" s="34"/>
      <c r="I13" s="28"/>
    </row>
    <row r="14" spans="1:9" ht="28.5">
      <c r="A14" s="77"/>
      <c r="B14" s="61" t="s">
        <v>1998</v>
      </c>
      <c r="C14" s="305">
        <v>7</v>
      </c>
      <c r="D14" s="722"/>
      <c r="E14" s="722"/>
      <c r="F14" s="779" t="s">
        <v>1513</v>
      </c>
      <c r="G14" s="779" t="s">
        <v>1564</v>
      </c>
      <c r="H14" s="34"/>
      <c r="I14" s="28"/>
    </row>
    <row r="15" spans="1:9" ht="28.5">
      <c r="A15" s="77"/>
      <c r="B15" s="61" t="s">
        <v>1999</v>
      </c>
      <c r="C15" s="305">
        <v>8</v>
      </c>
      <c r="D15" s="722"/>
      <c r="E15" s="722"/>
      <c r="F15" s="779" t="s">
        <v>1278</v>
      </c>
      <c r="G15" s="779" t="s">
        <v>1279</v>
      </c>
      <c r="H15" s="34"/>
      <c r="I15" s="28"/>
    </row>
    <row r="16" spans="1:9" ht="14.25">
      <c r="A16" s="77"/>
      <c r="B16" s="61" t="s">
        <v>2000</v>
      </c>
      <c r="C16" s="305">
        <v>9</v>
      </c>
      <c r="D16" s="722"/>
      <c r="E16" s="722"/>
      <c r="F16" s="779" t="s">
        <v>1514</v>
      </c>
      <c r="G16" s="779" t="s">
        <v>1565</v>
      </c>
      <c r="H16" s="34"/>
      <c r="I16" s="28"/>
    </row>
    <row r="17" spans="1:9" ht="14.25">
      <c r="A17" s="77"/>
      <c r="B17" s="61" t="s">
        <v>2001</v>
      </c>
      <c r="C17" s="305">
        <v>10</v>
      </c>
      <c r="D17" s="722"/>
      <c r="E17" s="722"/>
      <c r="F17" s="779" t="s">
        <v>1515</v>
      </c>
      <c r="G17" s="779" t="s">
        <v>1566</v>
      </c>
      <c r="H17" s="34"/>
      <c r="I17" s="28"/>
    </row>
    <row r="18" spans="1:9" ht="14.25">
      <c r="A18" s="77"/>
      <c r="B18" s="61" t="s">
        <v>2002</v>
      </c>
      <c r="C18" s="305">
        <v>11</v>
      </c>
      <c r="D18" s="722"/>
      <c r="E18" s="722"/>
      <c r="F18" s="779" t="s">
        <v>1516</v>
      </c>
      <c r="G18" s="779" t="s">
        <v>1567</v>
      </c>
      <c r="H18" s="34"/>
      <c r="I18" s="28"/>
    </row>
    <row r="19" spans="1:9" ht="14.25">
      <c r="A19" s="77"/>
      <c r="B19" s="61" t="s">
        <v>2003</v>
      </c>
      <c r="C19" s="305">
        <v>12</v>
      </c>
      <c r="D19" s="722"/>
      <c r="E19" s="722"/>
      <c r="F19" s="779" t="s">
        <v>1517</v>
      </c>
      <c r="G19" s="779" t="s">
        <v>1568</v>
      </c>
      <c r="H19" s="34"/>
      <c r="I19" s="28"/>
    </row>
    <row r="20" spans="1:9" ht="14.25">
      <c r="A20" s="77"/>
      <c r="B20" s="61" t="s">
        <v>2004</v>
      </c>
      <c r="C20" s="305">
        <v>13</v>
      </c>
      <c r="D20" s="722"/>
      <c r="E20" s="722"/>
      <c r="F20" s="779" t="s">
        <v>1518</v>
      </c>
      <c r="G20" s="779" t="s">
        <v>1569</v>
      </c>
      <c r="H20" s="34"/>
      <c r="I20" s="28"/>
    </row>
    <row r="21" spans="1:9" ht="14.25">
      <c r="A21" s="117"/>
      <c r="B21" s="61" t="s">
        <v>2005</v>
      </c>
      <c r="C21" s="305">
        <v>14</v>
      </c>
      <c r="D21" s="727"/>
      <c r="E21" s="727"/>
      <c r="F21" s="779" t="s">
        <v>1519</v>
      </c>
      <c r="G21" s="779" t="s">
        <v>1570</v>
      </c>
      <c r="H21" s="86"/>
      <c r="I21" s="32"/>
    </row>
    <row r="22" spans="1:9" ht="14.25">
      <c r="A22" s="77"/>
      <c r="B22" s="61" t="s">
        <v>2006</v>
      </c>
      <c r="C22" s="305">
        <v>15</v>
      </c>
      <c r="D22" s="722"/>
      <c r="E22" s="722"/>
      <c r="F22" s="779" t="s">
        <v>1301</v>
      </c>
      <c r="G22" s="779" t="s">
        <v>1302</v>
      </c>
      <c r="H22" s="34"/>
      <c r="I22" s="130"/>
    </row>
    <row r="23" spans="1:9" ht="28.5">
      <c r="A23" s="77"/>
      <c r="B23" s="61" t="s">
        <v>2007</v>
      </c>
      <c r="C23" s="305">
        <v>16</v>
      </c>
      <c r="D23" s="722"/>
      <c r="E23" s="722"/>
      <c r="F23" s="779" t="s">
        <v>1224</v>
      </c>
      <c r="G23" s="779" t="s">
        <v>1225</v>
      </c>
      <c r="H23" s="34"/>
      <c r="I23" s="130"/>
    </row>
    <row r="24" spans="1:9" ht="14.25">
      <c r="A24" s="77"/>
      <c r="B24" s="61" t="s">
        <v>2008</v>
      </c>
      <c r="C24" s="305">
        <v>17</v>
      </c>
      <c r="D24" s="722"/>
      <c r="E24" s="722"/>
      <c r="F24" s="779" t="s">
        <v>1307</v>
      </c>
      <c r="G24" s="779" t="s">
        <v>1308</v>
      </c>
      <c r="H24" s="34"/>
      <c r="I24" s="130"/>
    </row>
    <row r="25" spans="1:9" ht="14.25">
      <c r="A25" s="77"/>
      <c r="B25" s="34"/>
      <c r="C25" s="305">
        <v>18</v>
      </c>
      <c r="D25" s="722"/>
      <c r="E25" s="722"/>
      <c r="F25" s="722"/>
      <c r="G25" s="722"/>
      <c r="H25" s="34"/>
      <c r="I25" s="28"/>
    </row>
    <row r="26" spans="1:9" ht="14.25">
      <c r="A26" s="77"/>
      <c r="B26" s="34"/>
      <c r="C26" s="34"/>
      <c r="D26" s="721"/>
      <c r="E26" s="722"/>
      <c r="F26" s="722"/>
      <c r="G26" s="722"/>
      <c r="H26" s="34"/>
      <c r="I26" s="28"/>
    </row>
    <row r="27" spans="1:9" ht="14.25">
      <c r="A27" s="77"/>
      <c r="B27" s="51" t="s">
        <v>4288</v>
      </c>
      <c r="C27" s="51"/>
      <c r="D27" s="780"/>
      <c r="E27" s="722"/>
      <c r="F27" s="722"/>
      <c r="G27" s="722"/>
      <c r="H27" s="34"/>
      <c r="I27" s="28"/>
    </row>
    <row r="28" spans="1:9" ht="17.25">
      <c r="A28" s="77"/>
      <c r="B28" s="13" t="s">
        <v>2029</v>
      </c>
      <c r="C28" s="13">
        <v>19</v>
      </c>
      <c r="D28" s="786" t="s">
        <v>1420</v>
      </c>
      <c r="E28" s="722"/>
      <c r="F28" s="722"/>
      <c r="G28" s="722"/>
      <c r="H28" s="34"/>
      <c r="I28" s="28"/>
    </row>
    <row r="29" spans="1:9" ht="28.5">
      <c r="A29" s="77"/>
      <c r="B29" s="51"/>
      <c r="C29" s="51"/>
      <c r="D29" s="780"/>
      <c r="E29" s="722"/>
      <c r="F29" s="835" t="s">
        <v>1992</v>
      </c>
      <c r="G29" s="835" t="s">
        <v>2010</v>
      </c>
      <c r="H29" s="34"/>
      <c r="I29" s="28"/>
    </row>
    <row r="30" spans="1:9" ht="28.5">
      <c r="A30" s="77"/>
      <c r="B30" s="61" t="s">
        <v>2011</v>
      </c>
      <c r="C30" s="305">
        <v>20</v>
      </c>
      <c r="D30" s="780"/>
      <c r="E30" s="722"/>
      <c r="F30" s="779" t="s">
        <v>1316</v>
      </c>
      <c r="G30" s="746"/>
      <c r="H30" s="34"/>
      <c r="I30" s="28"/>
    </row>
    <row r="31" spans="1:9" ht="31.5" customHeight="1">
      <c r="A31" s="77"/>
      <c r="B31" s="61" t="s">
        <v>2012</v>
      </c>
      <c r="C31" s="305">
        <v>21</v>
      </c>
      <c r="D31" s="780"/>
      <c r="E31" s="722"/>
      <c r="F31" s="779" t="s">
        <v>1320</v>
      </c>
      <c r="G31" s="746"/>
      <c r="H31" s="34"/>
      <c r="I31" s="28"/>
    </row>
    <row r="32" spans="1:9" ht="14.25">
      <c r="A32" s="77"/>
      <c r="B32" s="61" t="s">
        <v>2013</v>
      </c>
      <c r="C32" s="305">
        <v>22</v>
      </c>
      <c r="D32" s="780"/>
      <c r="E32" s="722"/>
      <c r="F32" s="779" t="s">
        <v>1324</v>
      </c>
      <c r="G32" s="746"/>
      <c r="H32" s="34"/>
      <c r="I32" s="28"/>
    </row>
    <row r="33" spans="1:9" ht="15.75" customHeight="1">
      <c r="A33" s="77"/>
      <c r="B33" s="61" t="s">
        <v>2014</v>
      </c>
      <c r="C33" s="305">
        <v>23</v>
      </c>
      <c r="D33" s="780"/>
      <c r="E33" s="722"/>
      <c r="F33" s="779" t="s">
        <v>1339</v>
      </c>
      <c r="G33" s="746"/>
      <c r="H33" s="34"/>
      <c r="I33" s="28"/>
    </row>
    <row r="34" spans="1:9" ht="28.5">
      <c r="A34" s="77"/>
      <c r="B34" s="61" t="s">
        <v>2015</v>
      </c>
      <c r="C34" s="305">
        <v>24</v>
      </c>
      <c r="D34" s="780"/>
      <c r="E34" s="722"/>
      <c r="F34" s="837"/>
      <c r="G34" s="779" t="s">
        <v>1344</v>
      </c>
      <c r="H34" s="34"/>
      <c r="I34" s="28"/>
    </row>
    <row r="35" spans="1:9" ht="14.25">
      <c r="A35" s="77"/>
      <c r="B35" s="34"/>
      <c r="C35" s="34"/>
      <c r="D35" s="616"/>
      <c r="E35" s="722"/>
      <c r="F35" s="722"/>
      <c r="G35" s="722"/>
      <c r="H35" s="34"/>
      <c r="I35" s="28"/>
    </row>
    <row r="36" spans="1:9" ht="14.25">
      <c r="A36" s="77"/>
      <c r="B36" s="34"/>
      <c r="C36" s="34"/>
      <c r="D36" s="615"/>
      <c r="E36" s="722"/>
      <c r="F36" s="722"/>
      <c r="G36" s="722"/>
      <c r="H36" s="34"/>
      <c r="I36" s="28"/>
    </row>
    <row r="37" spans="1:9" ht="14.25">
      <c r="A37" s="77"/>
      <c r="B37" s="116" t="s">
        <v>2036</v>
      </c>
      <c r="C37" s="116"/>
      <c r="D37" s="621"/>
      <c r="E37" s="722"/>
      <c r="F37" s="722"/>
      <c r="G37" s="722"/>
      <c r="H37" s="34"/>
      <c r="I37" s="28"/>
    </row>
    <row r="38" spans="1:9" ht="14.25">
      <c r="A38" s="63"/>
      <c r="B38" s="61" t="s">
        <v>3778</v>
      </c>
      <c r="C38" s="143">
        <v>25</v>
      </c>
      <c r="D38" s="614" t="s">
        <v>1233</v>
      </c>
      <c r="E38" s="722"/>
      <c r="F38" s="644"/>
      <c r="G38" s="722"/>
      <c r="H38" s="34"/>
      <c r="I38" s="28"/>
    </row>
    <row r="39" spans="1:9" ht="28.5">
      <c r="A39" s="77"/>
      <c r="B39" s="61" t="s">
        <v>4463</v>
      </c>
      <c r="C39" s="143">
        <v>26</v>
      </c>
      <c r="D39" s="613" t="s">
        <v>1425</v>
      </c>
      <c r="E39" s="722"/>
      <c r="F39" s="731"/>
      <c r="G39" s="731"/>
      <c r="H39" s="89"/>
      <c r="I39" s="28"/>
    </row>
    <row r="40" spans="1:9" ht="14.25">
      <c r="A40" s="77"/>
      <c r="B40" s="61" t="s">
        <v>2018</v>
      </c>
      <c r="C40" s="143">
        <v>27</v>
      </c>
      <c r="D40" s="836" t="s">
        <v>1426</v>
      </c>
      <c r="E40" s="722"/>
      <c r="F40" s="722"/>
      <c r="G40" s="722"/>
      <c r="H40" s="34"/>
      <c r="I40" s="28"/>
    </row>
    <row r="41" spans="1:9" ht="14.25">
      <c r="A41" s="63"/>
      <c r="B41" s="61" t="s">
        <v>4464</v>
      </c>
      <c r="C41" s="143">
        <v>28</v>
      </c>
      <c r="D41" s="836" t="s">
        <v>1435</v>
      </c>
      <c r="E41" s="722"/>
      <c r="F41" s="722"/>
      <c r="G41" s="722"/>
      <c r="H41" s="34"/>
      <c r="I41" s="28"/>
    </row>
    <row r="42" spans="1:9" ht="28.5">
      <c r="A42" s="77"/>
      <c r="B42" s="61" t="s">
        <v>4465</v>
      </c>
      <c r="C42" s="143">
        <v>29</v>
      </c>
      <c r="D42" s="624" t="s">
        <v>3101</v>
      </c>
      <c r="E42" s="722"/>
      <c r="F42" s="722"/>
      <c r="G42" s="722"/>
      <c r="H42" s="34"/>
      <c r="I42" s="28"/>
    </row>
    <row r="43" spans="1:9" ht="14.25">
      <c r="A43" s="63"/>
      <c r="B43" s="61" t="s">
        <v>2021</v>
      </c>
      <c r="C43" s="143">
        <v>30</v>
      </c>
      <c r="D43" s="613" t="s">
        <v>1436</v>
      </c>
      <c r="E43" s="722"/>
      <c r="F43" s="722"/>
      <c r="G43" s="722"/>
      <c r="H43" s="34"/>
      <c r="I43" s="28"/>
    </row>
    <row r="44" spans="1:9" ht="14.25">
      <c r="A44" s="82"/>
      <c r="B44" s="357"/>
      <c r="C44" s="143"/>
      <c r="D44" s="797"/>
      <c r="E44" s="722"/>
      <c r="F44" s="722"/>
      <c r="G44" s="722"/>
      <c r="H44" s="34"/>
      <c r="I44" s="28"/>
    </row>
    <row r="45" spans="1:9" ht="14.25">
      <c r="A45" s="12"/>
      <c r="B45" s="358" t="s">
        <v>2035</v>
      </c>
      <c r="C45" s="143">
        <v>31</v>
      </c>
      <c r="D45" s="889" t="s">
        <v>4320</v>
      </c>
      <c r="E45" s="615"/>
      <c r="F45" s="722"/>
      <c r="G45" s="722"/>
      <c r="H45" s="34"/>
      <c r="I45" s="28"/>
    </row>
    <row r="46" spans="1:9" ht="14.25">
      <c r="A46" s="186"/>
      <c r="B46" s="89"/>
      <c r="C46" s="89"/>
      <c r="D46" s="13"/>
      <c r="E46" s="34"/>
      <c r="F46" s="34"/>
      <c r="G46" s="34"/>
      <c r="H46" s="34"/>
      <c r="I46" s="28"/>
    </row>
    <row r="47" spans="1:9" ht="14.25">
      <c r="A47" s="74"/>
      <c r="B47" s="34"/>
      <c r="C47" s="34"/>
      <c r="D47" s="13"/>
      <c r="E47" s="34"/>
      <c r="F47" s="34"/>
      <c r="G47" s="34"/>
      <c r="H47" s="34"/>
      <c r="I47" s="28"/>
    </row>
    <row r="48" ht="14.25">
      <c r="D48" s="7"/>
    </row>
    <row r="49" ht="14.25">
      <c r="D49" s="7"/>
    </row>
    <row r="50" ht="14.25">
      <c r="D50" s="7"/>
    </row>
    <row r="51" ht="14.25">
      <c r="D51" s="7"/>
    </row>
    <row r="52" ht="14.25">
      <c r="D52" s="7"/>
    </row>
    <row r="53" ht="14.25">
      <c r="D53" s="7"/>
    </row>
  </sheetData>
  <sheetProtection password="DAB2" sheet="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8" r:id="rId1"/>
  <headerFooter differentFirst="1">
    <firstFooter>&amp;C&amp;[219/&amp;[268</first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F74"/>
  <sheetViews>
    <sheetView zoomScale="75" zoomScaleNormal="75" zoomScalePageLayoutView="0" workbookViewId="0" topLeftCell="A1">
      <selection activeCell="G51" sqref="G51"/>
    </sheetView>
  </sheetViews>
  <sheetFormatPr defaultColWidth="9.140625" defaultRowHeight="15"/>
  <cols>
    <col min="1" max="1" width="9.140625" style="4" customWidth="1"/>
    <col min="2" max="2" width="28.8515625" style="4" customWidth="1"/>
    <col min="3" max="3" width="77.421875" style="4" customWidth="1"/>
    <col min="4" max="16384" width="9.140625" style="4" customWidth="1"/>
  </cols>
  <sheetData>
    <row r="1" spans="1:6" ht="15">
      <c r="A1" s="209"/>
      <c r="C1" s="192"/>
      <c r="D1" s="192"/>
      <c r="F1" s="192"/>
    </row>
    <row r="2" ht="14.25">
      <c r="A2" s="191" t="s">
        <v>25</v>
      </c>
    </row>
    <row r="3" ht="14.25">
      <c r="A3" s="20" t="s">
        <v>3728</v>
      </c>
    </row>
    <row r="4" spans="1:3" ht="14.25">
      <c r="A4" s="27"/>
      <c r="B4" s="27"/>
      <c r="C4" s="27"/>
    </row>
    <row r="5" spans="1:3" ht="14.25">
      <c r="A5" s="25"/>
      <c r="B5" s="25" t="s">
        <v>1410</v>
      </c>
      <c r="C5" s="25" t="s">
        <v>1411</v>
      </c>
    </row>
    <row r="6" spans="1:3" ht="57" hidden="1">
      <c r="A6" s="1053" t="s">
        <v>1226</v>
      </c>
      <c r="B6" s="1053" t="s">
        <v>1227</v>
      </c>
      <c r="C6" s="220" t="s">
        <v>1228</v>
      </c>
    </row>
    <row r="7" spans="1:3" ht="14.25" hidden="1">
      <c r="A7" s="1052"/>
      <c r="B7" s="1052"/>
      <c r="C7" s="221"/>
    </row>
    <row r="8" spans="1:3" ht="57" hidden="1">
      <c r="A8" s="1052"/>
      <c r="B8" s="1052"/>
      <c r="C8" s="221" t="s">
        <v>1229</v>
      </c>
    </row>
    <row r="9" spans="1:3" ht="14.25" hidden="1">
      <c r="A9" s="1052"/>
      <c r="B9" s="1052"/>
      <c r="C9" s="417"/>
    </row>
    <row r="10" spans="1:3" ht="42.75" hidden="1">
      <c r="A10" s="1052"/>
      <c r="B10" s="1052"/>
      <c r="C10" s="417" t="s">
        <v>1230</v>
      </c>
    </row>
    <row r="11" spans="1:3" ht="14.25" hidden="1">
      <c r="A11" s="1052"/>
      <c r="B11" s="1052"/>
      <c r="C11" s="417"/>
    </row>
    <row r="12" spans="1:3" ht="14.25" hidden="1">
      <c r="A12" s="1052"/>
      <c r="B12" s="1052"/>
      <c r="C12" s="417" t="s">
        <v>1231</v>
      </c>
    </row>
    <row r="13" spans="1:3" ht="28.5" hidden="1">
      <c r="A13" s="1052"/>
      <c r="B13" s="1052"/>
      <c r="C13" s="417" t="s">
        <v>1232</v>
      </c>
    </row>
    <row r="14" spans="1:3" ht="213.75">
      <c r="A14" s="417"/>
      <c r="B14" s="417" t="s">
        <v>3729</v>
      </c>
      <c r="C14" s="417" t="s">
        <v>4284</v>
      </c>
    </row>
    <row r="15" spans="1:3" ht="28.5">
      <c r="A15" s="417" t="s">
        <v>1400</v>
      </c>
      <c r="B15" s="417" t="s">
        <v>3730</v>
      </c>
      <c r="C15" s="417" t="s">
        <v>3731</v>
      </c>
    </row>
    <row r="16" spans="1:3" ht="99.75">
      <c r="A16" s="417" t="s">
        <v>1508</v>
      </c>
      <c r="B16" s="417" t="s">
        <v>3732</v>
      </c>
      <c r="C16" s="417" t="s">
        <v>4289</v>
      </c>
    </row>
    <row r="17" spans="1:3" ht="99.75">
      <c r="A17" s="417" t="s">
        <v>1559</v>
      </c>
      <c r="B17" s="417" t="s">
        <v>3733</v>
      </c>
      <c r="C17" s="417" t="s">
        <v>3734</v>
      </c>
    </row>
    <row r="18" spans="1:3" ht="96" customHeight="1">
      <c r="A18" s="417" t="s">
        <v>1509</v>
      </c>
      <c r="B18" s="417" t="s">
        <v>3735</v>
      </c>
      <c r="C18" s="417" t="s">
        <v>4290</v>
      </c>
    </row>
    <row r="19" spans="1:3" ht="76.5" customHeight="1">
      <c r="A19" s="417" t="s">
        <v>1560</v>
      </c>
      <c r="B19" s="417" t="s">
        <v>3736</v>
      </c>
      <c r="C19" s="417" t="s">
        <v>3737</v>
      </c>
    </row>
    <row r="20" spans="1:3" ht="99.75">
      <c r="A20" s="417" t="s">
        <v>1510</v>
      </c>
      <c r="B20" s="417" t="s">
        <v>4291</v>
      </c>
      <c r="C20" s="417" t="s">
        <v>4293</v>
      </c>
    </row>
    <row r="21" spans="1:3" ht="85.5">
      <c r="A21" s="417" t="s">
        <v>1561</v>
      </c>
      <c r="B21" s="417" t="s">
        <v>4292</v>
      </c>
      <c r="C21" s="417" t="s">
        <v>4294</v>
      </c>
    </row>
    <row r="22" spans="1:3" ht="85.5">
      <c r="A22" s="417" t="s">
        <v>1511</v>
      </c>
      <c r="B22" s="417" t="s">
        <v>3738</v>
      </c>
      <c r="C22" s="417" t="s">
        <v>4295</v>
      </c>
    </row>
    <row r="23" spans="1:3" ht="85.5">
      <c r="A23" s="417" t="s">
        <v>1562</v>
      </c>
      <c r="B23" s="417" t="s">
        <v>3739</v>
      </c>
      <c r="C23" s="417" t="s">
        <v>4296</v>
      </c>
    </row>
    <row r="24" spans="1:3" ht="99.75">
      <c r="A24" s="417" t="s">
        <v>1512</v>
      </c>
      <c r="B24" s="417" t="s">
        <v>3740</v>
      </c>
      <c r="C24" s="417" t="s">
        <v>4297</v>
      </c>
    </row>
    <row r="25" spans="1:3" ht="85.5">
      <c r="A25" s="417" t="s">
        <v>1563</v>
      </c>
      <c r="B25" s="417" t="s">
        <v>3741</v>
      </c>
      <c r="C25" s="417" t="s">
        <v>3742</v>
      </c>
    </row>
    <row r="26" spans="1:3" ht="128.25">
      <c r="A26" s="417" t="s">
        <v>1513</v>
      </c>
      <c r="B26" s="417" t="s">
        <v>4299</v>
      </c>
      <c r="C26" s="417" t="s">
        <v>4298</v>
      </c>
    </row>
    <row r="27" spans="1:3" ht="99.75">
      <c r="A27" s="417" t="s">
        <v>1564</v>
      </c>
      <c r="B27" s="417" t="s">
        <v>3743</v>
      </c>
      <c r="C27" s="417" t="s">
        <v>3744</v>
      </c>
    </row>
    <row r="28" spans="1:3" ht="114">
      <c r="A28" s="417" t="s">
        <v>1278</v>
      </c>
      <c r="B28" s="417" t="s">
        <v>3745</v>
      </c>
      <c r="C28" s="417" t="s">
        <v>4300</v>
      </c>
    </row>
    <row r="29" spans="1:3" ht="85.5">
      <c r="A29" s="417" t="s">
        <v>1279</v>
      </c>
      <c r="B29" s="417" t="s">
        <v>3746</v>
      </c>
      <c r="C29" s="417" t="s">
        <v>3747</v>
      </c>
    </row>
    <row r="30" spans="1:3" ht="99.75">
      <c r="A30" s="417" t="s">
        <v>1514</v>
      </c>
      <c r="B30" s="417" t="s">
        <v>3748</v>
      </c>
      <c r="C30" s="417" t="s">
        <v>4301</v>
      </c>
    </row>
    <row r="31" spans="1:3" ht="85.5">
      <c r="A31" s="417" t="s">
        <v>1565</v>
      </c>
      <c r="B31" s="417" t="s">
        <v>3749</v>
      </c>
      <c r="C31" s="417" t="s">
        <v>4302</v>
      </c>
    </row>
    <row r="32" spans="1:3" ht="99.75">
      <c r="A32" s="417" t="s">
        <v>1515</v>
      </c>
      <c r="B32" s="417" t="s">
        <v>3750</v>
      </c>
      <c r="C32" s="417" t="s">
        <v>4303</v>
      </c>
    </row>
    <row r="33" spans="1:3" ht="99.75">
      <c r="A33" s="417" t="s">
        <v>1566</v>
      </c>
      <c r="B33" s="417" t="s">
        <v>3751</v>
      </c>
      <c r="C33" s="417" t="s">
        <v>3752</v>
      </c>
    </row>
    <row r="34" spans="1:3" ht="85.5">
      <c r="A34" s="417" t="s">
        <v>1516</v>
      </c>
      <c r="B34" s="417" t="s">
        <v>3753</v>
      </c>
      <c r="C34" s="417" t="s">
        <v>4304</v>
      </c>
    </row>
    <row r="35" spans="1:3" ht="99.75">
      <c r="A35" s="417" t="s">
        <v>1567</v>
      </c>
      <c r="B35" s="417" t="s">
        <v>3754</v>
      </c>
      <c r="C35" s="417" t="s">
        <v>4305</v>
      </c>
    </row>
    <row r="36" spans="1:3" ht="99.75">
      <c r="A36" s="417" t="s">
        <v>1517</v>
      </c>
      <c r="B36" s="417" t="s">
        <v>3755</v>
      </c>
      <c r="C36" s="417" t="s">
        <v>4371</v>
      </c>
    </row>
    <row r="37" spans="1:3" ht="85.5">
      <c r="A37" s="417" t="s">
        <v>1568</v>
      </c>
      <c r="B37" s="417" t="s">
        <v>3756</v>
      </c>
      <c r="C37" s="417" t="s">
        <v>3757</v>
      </c>
    </row>
    <row r="38" spans="1:3" ht="85.5">
      <c r="A38" s="417" t="s">
        <v>1518</v>
      </c>
      <c r="B38" s="417" t="s">
        <v>3758</v>
      </c>
      <c r="C38" s="417" t="s">
        <v>4307</v>
      </c>
    </row>
    <row r="39" spans="1:3" ht="93" customHeight="1">
      <c r="A39" s="417" t="s">
        <v>1569</v>
      </c>
      <c r="B39" s="417" t="s">
        <v>3759</v>
      </c>
      <c r="C39" s="417" t="s">
        <v>4306</v>
      </c>
    </row>
    <row r="40" spans="1:3" ht="71.25">
      <c r="A40" s="417" t="s">
        <v>1519</v>
      </c>
      <c r="B40" s="417" t="s">
        <v>3760</v>
      </c>
      <c r="C40" s="417" t="s">
        <v>4308</v>
      </c>
    </row>
    <row r="41" spans="1:3" ht="57">
      <c r="A41" s="417" t="s">
        <v>1570</v>
      </c>
      <c r="B41" s="417" t="s">
        <v>3761</v>
      </c>
      <c r="C41" s="417" t="s">
        <v>3762</v>
      </c>
    </row>
    <row r="42" spans="1:3" ht="71.25">
      <c r="A42" s="417" t="s">
        <v>1301</v>
      </c>
      <c r="B42" s="417" t="s">
        <v>3763</v>
      </c>
      <c r="C42" s="417" t="s">
        <v>4309</v>
      </c>
    </row>
    <row r="43" spans="1:3" ht="57">
      <c r="A43" s="417" t="s">
        <v>1302</v>
      </c>
      <c r="B43" s="417" t="s">
        <v>3764</v>
      </c>
      <c r="C43" s="417" t="s">
        <v>4310</v>
      </c>
    </row>
    <row r="44" spans="1:3" ht="71.25">
      <c r="A44" s="417" t="s">
        <v>1224</v>
      </c>
      <c r="B44" s="417" t="s">
        <v>3765</v>
      </c>
      <c r="C44" s="417" t="s">
        <v>4311</v>
      </c>
    </row>
    <row r="45" spans="1:3" ht="57">
      <c r="A45" s="417" t="s">
        <v>1225</v>
      </c>
      <c r="B45" s="417" t="s">
        <v>3766</v>
      </c>
      <c r="C45" s="417" t="s">
        <v>4312</v>
      </c>
    </row>
    <row r="46" spans="1:3" ht="57">
      <c r="A46" s="417" t="s">
        <v>1307</v>
      </c>
      <c r="B46" s="417" t="s">
        <v>3767</v>
      </c>
      <c r="C46" s="417" t="s">
        <v>4313</v>
      </c>
    </row>
    <row r="47" spans="1:3" ht="44.25" customHeight="1">
      <c r="A47" s="417" t="s">
        <v>1308</v>
      </c>
      <c r="B47" s="417" t="s">
        <v>3768</v>
      </c>
      <c r="C47" s="419" t="s">
        <v>3769</v>
      </c>
    </row>
    <row r="48" spans="1:3" ht="33" customHeight="1">
      <c r="A48" s="1052" t="s">
        <v>1420</v>
      </c>
      <c r="B48" s="1051" t="s">
        <v>3770</v>
      </c>
      <c r="C48" s="932" t="s">
        <v>3771</v>
      </c>
    </row>
    <row r="49" spans="1:3" ht="14.25" customHeight="1">
      <c r="A49" s="1052"/>
      <c r="B49" s="1051"/>
      <c r="C49" s="939"/>
    </row>
    <row r="50" spans="1:3" ht="85.5">
      <c r="A50" s="417" t="s">
        <v>1316</v>
      </c>
      <c r="B50" s="417" t="s">
        <v>3772</v>
      </c>
      <c r="C50" s="418" t="s">
        <v>4314</v>
      </c>
    </row>
    <row r="51" spans="1:3" ht="85.5">
      <c r="A51" s="417" t="s">
        <v>1320</v>
      </c>
      <c r="B51" s="417" t="s">
        <v>3773</v>
      </c>
      <c r="C51" s="417" t="s">
        <v>4315</v>
      </c>
    </row>
    <row r="52" spans="1:3" ht="71.25">
      <c r="A52" s="417" t="s">
        <v>1324</v>
      </c>
      <c r="B52" s="417" t="s">
        <v>3774</v>
      </c>
      <c r="C52" s="419" t="s">
        <v>4316</v>
      </c>
    </row>
    <row r="53" spans="1:3" ht="57">
      <c r="A53" s="1052" t="s">
        <v>1339</v>
      </c>
      <c r="B53" s="1051" t="s">
        <v>3775</v>
      </c>
      <c r="C53" s="419" t="s">
        <v>4318</v>
      </c>
    </row>
    <row r="54" spans="1:3" ht="28.5">
      <c r="A54" s="1052"/>
      <c r="B54" s="1051"/>
      <c r="C54" s="418" t="s">
        <v>4317</v>
      </c>
    </row>
    <row r="55" spans="1:3" ht="42.75">
      <c r="A55" s="417" t="s">
        <v>1344</v>
      </c>
      <c r="B55" s="417" t="s">
        <v>3776</v>
      </c>
      <c r="C55" s="219" t="s">
        <v>3777</v>
      </c>
    </row>
    <row r="56" spans="1:3" ht="42.75">
      <c r="A56" s="1052" t="s">
        <v>1424</v>
      </c>
      <c r="B56" s="1051" t="s">
        <v>3778</v>
      </c>
      <c r="C56" s="419" t="s">
        <v>4319</v>
      </c>
    </row>
    <row r="57" spans="1:3" ht="14.25">
      <c r="A57" s="1052"/>
      <c r="B57" s="1051"/>
      <c r="C57" s="418" t="s">
        <v>1233</v>
      </c>
    </row>
    <row r="58" spans="1:3" ht="71.25">
      <c r="A58" s="417" t="s">
        <v>1425</v>
      </c>
      <c r="B58" s="417" t="s">
        <v>4467</v>
      </c>
      <c r="C58" s="418" t="s">
        <v>4466</v>
      </c>
    </row>
    <row r="59" spans="1:3" ht="34.5" customHeight="1">
      <c r="A59" s="417" t="s">
        <v>1426</v>
      </c>
      <c r="B59" s="417" t="s">
        <v>2018</v>
      </c>
      <c r="C59" s="417" t="s">
        <v>3780</v>
      </c>
    </row>
    <row r="60" spans="1:3" ht="19.5" customHeight="1">
      <c r="A60" s="417" t="s">
        <v>1435</v>
      </c>
      <c r="B60" s="417" t="s">
        <v>2019</v>
      </c>
      <c r="C60" s="419" t="s">
        <v>3781</v>
      </c>
    </row>
    <row r="61" spans="1:3" ht="22.5" customHeight="1">
      <c r="A61" s="1052" t="s">
        <v>1427</v>
      </c>
      <c r="B61" s="1051" t="s">
        <v>2020</v>
      </c>
      <c r="C61" s="419" t="s">
        <v>4473</v>
      </c>
    </row>
    <row r="62" spans="1:3" ht="22.5" customHeight="1">
      <c r="A62" s="1052"/>
      <c r="B62" s="1051"/>
      <c r="C62" s="373" t="s">
        <v>3101</v>
      </c>
    </row>
    <row r="63" spans="1:3" ht="14.25">
      <c r="A63" s="417" t="s">
        <v>1436</v>
      </c>
      <c r="B63" s="417" t="s">
        <v>2021</v>
      </c>
      <c r="C63" s="219" t="s">
        <v>4474</v>
      </c>
    </row>
    <row r="64" spans="1:3" ht="19.5" customHeight="1">
      <c r="A64" s="1052" t="s">
        <v>1428</v>
      </c>
      <c r="B64" s="1051" t="s">
        <v>1234</v>
      </c>
      <c r="C64" s="419" t="s">
        <v>4473</v>
      </c>
    </row>
    <row r="65" spans="1:3" ht="14.25">
      <c r="A65" s="1052"/>
      <c r="B65" s="1051"/>
      <c r="C65" s="418" t="s">
        <v>3782</v>
      </c>
    </row>
    <row r="66" spans="1:3" ht="14.25">
      <c r="A66" s="27"/>
      <c r="B66" s="27"/>
      <c r="C66" s="27"/>
    </row>
    <row r="67" spans="1:3" ht="14.25">
      <c r="A67" s="27"/>
      <c r="B67" s="27"/>
      <c r="C67" s="27"/>
    </row>
    <row r="68" spans="1:3" ht="14.25">
      <c r="A68" s="27"/>
      <c r="B68" s="27"/>
      <c r="C68" s="27"/>
    </row>
    <row r="69" spans="1:3" ht="14.25">
      <c r="A69" s="27"/>
      <c r="B69" s="27"/>
      <c r="C69" s="27"/>
    </row>
    <row r="70" spans="1:3" ht="14.25">
      <c r="A70" s="27"/>
      <c r="B70" s="27"/>
      <c r="C70" s="27"/>
    </row>
    <row r="71" spans="1:3" ht="14.25">
      <c r="A71" s="27"/>
      <c r="B71" s="27"/>
      <c r="C71" s="27"/>
    </row>
    <row r="72" spans="1:3" ht="14.25">
      <c r="A72" s="27"/>
      <c r="B72" s="27"/>
      <c r="C72" s="27"/>
    </row>
    <row r="73" spans="1:3" ht="14.25">
      <c r="A73" s="27"/>
      <c r="B73" s="27"/>
      <c r="C73" s="27"/>
    </row>
    <row r="74" spans="1:3" ht="14.25">
      <c r="A74" s="27"/>
      <c r="B74" s="27"/>
      <c r="C74" s="27"/>
    </row>
  </sheetData>
  <sheetProtection/>
  <mergeCells count="13">
    <mergeCell ref="A64:A65"/>
    <mergeCell ref="B64:B65"/>
    <mergeCell ref="A53:A54"/>
    <mergeCell ref="B53:B54"/>
    <mergeCell ref="A56:A57"/>
    <mergeCell ref="B56:B57"/>
    <mergeCell ref="A61:A62"/>
    <mergeCell ref="B61:B62"/>
    <mergeCell ref="C48:C49"/>
    <mergeCell ref="A6:A13"/>
    <mergeCell ref="B6:B13"/>
    <mergeCell ref="A48:A49"/>
    <mergeCell ref="B48:B49"/>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5" r:id="rId1"/>
  <headerFooter differentFirst="1">
    <firstFooter>&amp;C&amp;[174/&amp;[268</firstFooter>
  </headerFooter>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B37" sqref="B37"/>
    </sheetView>
  </sheetViews>
  <sheetFormatPr defaultColWidth="11.421875" defaultRowHeight="15"/>
  <cols>
    <col min="2" max="2" width="29.140625" style="0" customWidth="1"/>
  </cols>
  <sheetData>
    <row r="1" spans="1:9" ht="15">
      <c r="A1" s="581">
        <f>Dénomination</f>
        <v>0</v>
      </c>
      <c r="B1" s="582"/>
      <c r="C1" s="582"/>
      <c r="D1" s="582"/>
      <c r="E1" s="582"/>
      <c r="F1" s="582"/>
      <c r="G1" s="582"/>
      <c r="H1" s="582"/>
      <c r="I1" s="583" t="str">
        <f>"Exercice "&amp;Exercice&amp;" en "&amp;unité</f>
        <v>Exercice  en K euros</v>
      </c>
    </row>
    <row r="2" spans="1:9" ht="15">
      <c r="A2" s="584" t="str">
        <f>TEXT(id,"""RNM : ""000 000 000")</f>
        <v>RNM : 000 000 000</v>
      </c>
      <c r="B2" s="585"/>
      <c r="C2" s="585"/>
      <c r="D2" s="585"/>
      <c r="E2" s="585"/>
      <c r="F2" s="585"/>
      <c r="G2" s="585"/>
      <c r="H2" s="586"/>
      <c r="I2" s="587"/>
    </row>
    <row r="3" spans="1:9" ht="15">
      <c r="A3" s="470"/>
      <c r="B3" s="470"/>
      <c r="C3" s="470"/>
      <c r="D3" s="470"/>
      <c r="E3" s="470"/>
      <c r="F3" s="470"/>
      <c r="G3" s="470"/>
      <c r="H3" s="470"/>
      <c r="I3" s="470"/>
    </row>
    <row r="4" spans="1:9" ht="15">
      <c r="A4" s="588" t="s">
        <v>3692</v>
      </c>
      <c r="B4" s="589" t="s">
        <v>3693</v>
      </c>
      <c r="C4" s="589">
        <v>98</v>
      </c>
      <c r="D4" s="471"/>
      <c r="E4" s="590"/>
      <c r="F4" s="591" t="s">
        <v>3694</v>
      </c>
      <c r="G4" s="472"/>
      <c r="H4" s="591" t="s">
        <v>3695</v>
      </c>
      <c r="I4" s="473" t="s">
        <v>4684</v>
      </c>
    </row>
    <row r="5" spans="1:9" ht="15">
      <c r="A5" s="592"/>
      <c r="B5" s="593" t="s">
        <v>3682</v>
      </c>
      <c r="C5" s="593">
        <v>99</v>
      </c>
      <c r="D5" s="474"/>
      <c r="E5" s="594"/>
      <c r="F5" s="594"/>
      <c r="G5" s="594"/>
      <c r="H5" s="594"/>
      <c r="I5" s="595"/>
    </row>
  </sheetData>
  <sheetProtection/>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D38" sqref="D38:D46"/>
    </sheetView>
  </sheetViews>
  <sheetFormatPr defaultColWidth="9.140625" defaultRowHeight="15"/>
  <cols>
    <col min="1" max="1" width="9.140625" style="337" customWidth="1"/>
    <col min="2" max="2" width="72.57421875" style="337" customWidth="1"/>
    <col min="3" max="3" width="10.140625" style="337" customWidth="1"/>
    <col min="4" max="4" width="23.421875" style="337" customWidth="1"/>
    <col min="5" max="5" width="22.7109375" style="337" customWidth="1"/>
    <col min="6" max="6" width="20.28125" style="337" bestFit="1" customWidth="1"/>
    <col min="7" max="7" width="9.140625" style="337" customWidth="1"/>
    <col min="8" max="8" width="13.28125" style="337" customWidth="1"/>
    <col min="9" max="9" width="13.57421875" style="337" customWidth="1"/>
    <col min="10" max="10" width="9.140625" style="337" customWidth="1"/>
    <col min="11" max="11" width="13.57421875" style="337" customWidth="1"/>
    <col min="12" max="12" width="15.00390625" style="337" customWidth="1"/>
    <col min="13" max="16384" width="9.140625" style="337" customWidth="1"/>
  </cols>
  <sheetData>
    <row r="1" spans="1:12" ht="22.5" customHeight="1">
      <c r="A1" s="334" t="s">
        <v>1984</v>
      </c>
      <c r="B1" s="335"/>
      <c r="C1" s="335"/>
      <c r="D1" s="335"/>
      <c r="E1" s="227"/>
      <c r="F1" s="228" t="s">
        <v>1646</v>
      </c>
      <c r="G1" s="336"/>
      <c r="H1" s="336"/>
      <c r="I1" s="336"/>
      <c r="J1" s="336"/>
      <c r="K1" s="336"/>
      <c r="L1" s="336"/>
    </row>
    <row r="2" spans="1:12" ht="15">
      <c r="A2" s="334" t="s">
        <v>1985</v>
      </c>
      <c r="B2" s="334"/>
      <c r="C2" s="334"/>
      <c r="D2" s="334"/>
      <c r="E2" s="229"/>
      <c r="F2" s="226" t="s">
        <v>1647</v>
      </c>
      <c r="G2" s="338"/>
      <c r="H2" s="338"/>
      <c r="I2" s="339"/>
      <c r="J2" s="336"/>
      <c r="K2" s="336"/>
      <c r="L2" s="336"/>
    </row>
    <row r="3" spans="1:12" ht="15">
      <c r="A3" s="340"/>
      <c r="B3" s="334"/>
      <c r="C3" s="334"/>
      <c r="D3" s="334"/>
      <c r="E3" s="884"/>
      <c r="F3" s="885" t="s">
        <v>4372</v>
      </c>
      <c r="G3" s="336"/>
      <c r="H3" s="341"/>
      <c r="I3" s="336"/>
      <c r="J3" s="336"/>
      <c r="K3" s="336"/>
      <c r="L3" s="336"/>
    </row>
    <row r="4" spans="1:12" ht="30" customHeight="1">
      <c r="A4" s="336"/>
      <c r="B4" s="336"/>
      <c r="C4" s="336"/>
      <c r="D4" s="336"/>
      <c r="E4" s="1054" t="s">
        <v>1986</v>
      </c>
      <c r="F4" s="1054"/>
      <c r="G4" s="336"/>
      <c r="H4" s="1054" t="s">
        <v>1987</v>
      </c>
      <c r="I4" s="1054"/>
      <c r="J4" s="1054"/>
      <c r="K4" s="1054"/>
      <c r="L4" s="1054"/>
    </row>
    <row r="5" spans="1:12" ht="14.25">
      <c r="A5" s="336"/>
      <c r="B5" s="336"/>
      <c r="C5" s="336"/>
      <c r="D5" s="336"/>
      <c r="E5" s="342" t="s">
        <v>1988</v>
      </c>
      <c r="F5" s="342" t="s">
        <v>1989</v>
      </c>
      <c r="G5" s="334"/>
      <c r="H5" s="1055" t="s">
        <v>1988</v>
      </c>
      <c r="I5" s="1055"/>
      <c r="J5" s="343"/>
      <c r="K5" s="1055" t="s">
        <v>1989</v>
      </c>
      <c r="L5" s="1055"/>
    </row>
    <row r="6" spans="1:12" ht="17.25">
      <c r="A6" s="336"/>
      <c r="B6" s="335"/>
      <c r="C6" s="335"/>
      <c r="D6" s="335"/>
      <c r="E6" s="344" t="s">
        <v>1990</v>
      </c>
      <c r="F6" s="344" t="s">
        <v>1991</v>
      </c>
      <c r="G6" s="336"/>
      <c r="H6" s="336"/>
      <c r="I6" s="336"/>
      <c r="J6" s="336"/>
      <c r="K6" s="336"/>
      <c r="L6" s="336"/>
    </row>
    <row r="7" spans="1:12" ht="26.25" customHeight="1">
      <c r="A7" s="345"/>
      <c r="B7" s="890" t="s">
        <v>4287</v>
      </c>
      <c r="C7" s="344">
        <v>1</v>
      </c>
      <c r="D7" s="838"/>
      <c r="E7" s="839" t="s">
        <v>1504</v>
      </c>
      <c r="F7" s="839" t="s">
        <v>1437</v>
      </c>
      <c r="G7" s="840"/>
      <c r="H7" s="840"/>
      <c r="I7" s="840"/>
      <c r="J7" s="840"/>
      <c r="K7" s="840"/>
      <c r="L7" s="840"/>
    </row>
    <row r="8" spans="1:12" ht="71.25">
      <c r="A8" s="346"/>
      <c r="B8" s="347"/>
      <c r="C8" s="347"/>
      <c r="D8" s="841"/>
      <c r="E8" s="842"/>
      <c r="F8" s="842"/>
      <c r="G8" s="841"/>
      <c r="H8" s="835" t="s">
        <v>1992</v>
      </c>
      <c r="I8" s="835" t="s">
        <v>1993</v>
      </c>
      <c r="J8" s="841"/>
      <c r="K8" s="835" t="s">
        <v>1992</v>
      </c>
      <c r="L8" s="835" t="s">
        <v>1993</v>
      </c>
    </row>
    <row r="9" spans="1:12" ht="14.25">
      <c r="A9" s="345"/>
      <c r="B9" s="61" t="s">
        <v>1994</v>
      </c>
      <c r="C9" s="305">
        <v>2</v>
      </c>
      <c r="D9" s="843"/>
      <c r="E9" s="840"/>
      <c r="F9" s="840"/>
      <c r="G9" s="840"/>
      <c r="H9" s="844" t="s">
        <v>1571</v>
      </c>
      <c r="I9" s="844" t="s">
        <v>1584</v>
      </c>
      <c r="J9" s="840"/>
      <c r="K9" s="844" t="s">
        <v>1593</v>
      </c>
      <c r="L9" s="844" t="s">
        <v>1266</v>
      </c>
    </row>
    <row r="10" spans="1:12" ht="14.25">
      <c r="A10" s="345"/>
      <c r="B10" s="61" t="s">
        <v>1995</v>
      </c>
      <c r="C10" s="305">
        <v>3</v>
      </c>
      <c r="D10" s="843"/>
      <c r="E10" s="840"/>
      <c r="F10" s="840"/>
      <c r="G10" s="840"/>
      <c r="H10" s="844" t="s">
        <v>1572</v>
      </c>
      <c r="I10" s="844" t="s">
        <v>1267</v>
      </c>
      <c r="J10" s="840"/>
      <c r="K10" s="844" t="s">
        <v>1268</v>
      </c>
      <c r="L10" s="844" t="s">
        <v>1269</v>
      </c>
    </row>
    <row r="11" spans="1:12" ht="14.25">
      <c r="A11" s="345"/>
      <c r="B11" s="61" t="s">
        <v>2034</v>
      </c>
      <c r="C11" s="305">
        <v>4</v>
      </c>
      <c r="D11" s="843"/>
      <c r="E11" s="840"/>
      <c r="F11" s="840"/>
      <c r="G11" s="840"/>
      <c r="H11" s="844" t="s">
        <v>1573</v>
      </c>
      <c r="I11" s="844" t="s">
        <v>1585</v>
      </c>
      <c r="J11" s="840"/>
      <c r="K11" s="844" t="s">
        <v>1594</v>
      </c>
      <c r="L11" s="844" t="s">
        <v>1235</v>
      </c>
    </row>
    <row r="12" spans="1:12" ht="14.25">
      <c r="A12" s="345"/>
      <c r="B12" s="61" t="s">
        <v>1996</v>
      </c>
      <c r="C12" s="305">
        <v>5</v>
      </c>
      <c r="D12" s="843"/>
      <c r="E12" s="840"/>
      <c r="F12" s="840"/>
      <c r="G12" s="840"/>
      <c r="H12" s="844" t="s">
        <v>1574</v>
      </c>
      <c r="I12" s="844" t="s">
        <v>1270</v>
      </c>
      <c r="J12" s="840"/>
      <c r="K12" s="844" t="s">
        <v>1271</v>
      </c>
      <c r="L12" s="844" t="s">
        <v>1272</v>
      </c>
    </row>
    <row r="13" spans="1:12" ht="14.25">
      <c r="A13" s="345"/>
      <c r="B13" s="61" t="s">
        <v>1997</v>
      </c>
      <c r="C13" s="305">
        <v>6</v>
      </c>
      <c r="D13" s="843"/>
      <c r="E13" s="840"/>
      <c r="F13" s="840"/>
      <c r="G13" s="840"/>
      <c r="H13" s="844" t="s">
        <v>1575</v>
      </c>
      <c r="I13" s="844" t="s">
        <v>1586</v>
      </c>
      <c r="J13" s="840"/>
      <c r="K13" s="844" t="s">
        <v>1595</v>
      </c>
      <c r="L13" s="844" t="s">
        <v>1277</v>
      </c>
    </row>
    <row r="14" spans="1:12" ht="28.5">
      <c r="A14" s="345"/>
      <c r="B14" s="61" t="s">
        <v>1998</v>
      </c>
      <c r="C14" s="305">
        <v>7</v>
      </c>
      <c r="D14" s="843"/>
      <c r="E14" s="840"/>
      <c r="F14" s="840"/>
      <c r="G14" s="840"/>
      <c r="H14" s="844" t="s">
        <v>1576</v>
      </c>
      <c r="I14" s="844" t="s">
        <v>1587</v>
      </c>
      <c r="J14" s="840"/>
      <c r="K14" s="844" t="s">
        <v>1596</v>
      </c>
      <c r="L14" s="844" t="s">
        <v>1236</v>
      </c>
    </row>
    <row r="15" spans="1:12" ht="28.5">
      <c r="A15" s="345"/>
      <c r="B15" s="61" t="s">
        <v>1999</v>
      </c>
      <c r="C15" s="305">
        <v>8</v>
      </c>
      <c r="D15" s="843"/>
      <c r="E15" s="840"/>
      <c r="F15" s="840"/>
      <c r="G15" s="840"/>
      <c r="H15" s="844" t="s">
        <v>1280</v>
      </c>
      <c r="I15" s="844" t="s">
        <v>1281</v>
      </c>
      <c r="J15" s="840"/>
      <c r="K15" s="844" t="s">
        <v>1282</v>
      </c>
      <c r="L15" s="844" t="s">
        <v>1283</v>
      </c>
    </row>
    <row r="16" spans="1:12" ht="14.25">
      <c r="A16" s="345"/>
      <c r="B16" s="61" t="s">
        <v>2000</v>
      </c>
      <c r="C16" s="305">
        <v>9</v>
      </c>
      <c r="D16" s="843"/>
      <c r="E16" s="840"/>
      <c r="F16" s="840"/>
      <c r="G16" s="840"/>
      <c r="H16" s="844" t="s">
        <v>1577</v>
      </c>
      <c r="I16" s="844" t="s">
        <v>1588</v>
      </c>
      <c r="J16" s="840"/>
      <c r="K16" s="844" t="s">
        <v>1597</v>
      </c>
      <c r="L16" s="844" t="s">
        <v>1284</v>
      </c>
    </row>
    <row r="17" spans="1:12" ht="14.25">
      <c r="A17" s="345"/>
      <c r="B17" s="61" t="s">
        <v>2001</v>
      </c>
      <c r="C17" s="305">
        <v>10</v>
      </c>
      <c r="D17" s="843"/>
      <c r="E17" s="840"/>
      <c r="F17" s="840"/>
      <c r="G17" s="840"/>
      <c r="H17" s="844" t="s">
        <v>1578</v>
      </c>
      <c r="I17" s="844" t="s">
        <v>1589</v>
      </c>
      <c r="J17" s="840"/>
      <c r="K17" s="844" t="s">
        <v>1598</v>
      </c>
      <c r="L17" s="844" t="s">
        <v>1285</v>
      </c>
    </row>
    <row r="18" spans="1:12" ht="14.25">
      <c r="A18" s="345"/>
      <c r="B18" s="61" t="s">
        <v>2002</v>
      </c>
      <c r="C18" s="305">
        <v>11</v>
      </c>
      <c r="D18" s="843"/>
      <c r="E18" s="840"/>
      <c r="F18" s="840"/>
      <c r="G18" s="840"/>
      <c r="H18" s="844" t="s">
        <v>1579</v>
      </c>
      <c r="I18" s="844" t="s">
        <v>1286</v>
      </c>
      <c r="J18" s="840"/>
      <c r="K18" s="844" t="s">
        <v>1287</v>
      </c>
      <c r="L18" s="844" t="s">
        <v>1288</v>
      </c>
    </row>
    <row r="19" spans="1:12" ht="14.25">
      <c r="A19" s="345"/>
      <c r="B19" s="61" t="s">
        <v>2003</v>
      </c>
      <c r="C19" s="305">
        <v>12</v>
      </c>
      <c r="D19" s="843"/>
      <c r="E19" s="840"/>
      <c r="F19" s="840"/>
      <c r="G19" s="840"/>
      <c r="H19" s="844" t="s">
        <v>1580</v>
      </c>
      <c r="I19" s="844" t="s">
        <v>1590</v>
      </c>
      <c r="J19" s="840"/>
      <c r="K19" s="844" t="s">
        <v>1599</v>
      </c>
      <c r="L19" s="844" t="s">
        <v>1289</v>
      </c>
    </row>
    <row r="20" spans="1:12" ht="14.25">
      <c r="A20" s="345"/>
      <c r="B20" s="61" t="s">
        <v>2004</v>
      </c>
      <c r="C20" s="305">
        <v>13</v>
      </c>
      <c r="D20" s="843"/>
      <c r="E20" s="840"/>
      <c r="F20" s="840"/>
      <c r="G20" s="840"/>
      <c r="H20" s="844" t="s">
        <v>1581</v>
      </c>
      <c r="I20" s="844" t="s">
        <v>1591</v>
      </c>
      <c r="J20" s="840"/>
      <c r="K20" s="844" t="s">
        <v>1600</v>
      </c>
      <c r="L20" s="844" t="s">
        <v>1295</v>
      </c>
    </row>
    <row r="21" spans="1:12" ht="14.25">
      <c r="A21" s="348"/>
      <c r="B21" s="61" t="s">
        <v>2005</v>
      </c>
      <c r="C21" s="305">
        <v>14</v>
      </c>
      <c r="D21" s="843"/>
      <c r="E21" s="845"/>
      <c r="F21" s="845"/>
      <c r="G21" s="845"/>
      <c r="H21" s="844" t="s">
        <v>1582</v>
      </c>
      <c r="I21" s="844" t="s">
        <v>1592</v>
      </c>
      <c r="J21" s="840"/>
      <c r="K21" s="844" t="s">
        <v>1601</v>
      </c>
      <c r="L21" s="844" t="s">
        <v>1296</v>
      </c>
    </row>
    <row r="22" spans="1:12" ht="14.25">
      <c r="A22" s="345"/>
      <c r="B22" s="61" t="s">
        <v>2006</v>
      </c>
      <c r="C22" s="305">
        <v>15</v>
      </c>
      <c r="D22" s="843"/>
      <c r="E22" s="840"/>
      <c r="F22" s="840"/>
      <c r="G22" s="840"/>
      <c r="H22" s="844" t="s">
        <v>1303</v>
      </c>
      <c r="I22" s="844" t="s">
        <v>1304</v>
      </c>
      <c r="J22" s="840"/>
      <c r="K22" s="844" t="s">
        <v>1305</v>
      </c>
      <c r="L22" s="844" t="s">
        <v>1306</v>
      </c>
    </row>
    <row r="23" spans="1:12" ht="14.25">
      <c r="A23" s="345"/>
      <c r="B23" s="61" t="s">
        <v>2007</v>
      </c>
      <c r="C23" s="305">
        <v>16</v>
      </c>
      <c r="D23" s="843"/>
      <c r="E23" s="840"/>
      <c r="F23" s="840"/>
      <c r="G23" s="840"/>
      <c r="H23" s="844" t="s">
        <v>1237</v>
      </c>
      <c r="I23" s="844" t="s">
        <v>1238</v>
      </c>
      <c r="J23" s="840"/>
      <c r="K23" s="844" t="s">
        <v>1239</v>
      </c>
      <c r="L23" s="844" t="s">
        <v>1240</v>
      </c>
    </row>
    <row r="24" spans="1:12" ht="14.25">
      <c r="A24" s="345"/>
      <c r="B24" s="61" t="s">
        <v>2008</v>
      </c>
      <c r="C24" s="305">
        <v>17</v>
      </c>
      <c r="D24" s="843"/>
      <c r="E24" s="840"/>
      <c r="F24" s="840"/>
      <c r="G24" s="840"/>
      <c r="H24" s="844" t="s">
        <v>1309</v>
      </c>
      <c r="I24" s="844" t="s">
        <v>1310</v>
      </c>
      <c r="J24" s="840"/>
      <c r="K24" s="844" t="s">
        <v>1311</v>
      </c>
      <c r="L24" s="844" t="s">
        <v>1312</v>
      </c>
    </row>
    <row r="25" spans="1:12" ht="14.25">
      <c r="A25" s="345"/>
      <c r="B25" s="336"/>
      <c r="C25" s="336"/>
      <c r="D25" s="843"/>
      <c r="E25" s="840"/>
      <c r="F25" s="840"/>
      <c r="G25" s="840"/>
      <c r="H25" s="840"/>
      <c r="I25" s="840"/>
      <c r="J25" s="840"/>
      <c r="K25" s="840"/>
      <c r="L25" s="840"/>
    </row>
    <row r="26" spans="1:12" ht="14.25">
      <c r="A26" s="345"/>
      <c r="B26" s="336"/>
      <c r="C26" s="336"/>
      <c r="D26" s="840"/>
      <c r="E26" s="846" t="s">
        <v>1988</v>
      </c>
      <c r="F26" s="846" t="s">
        <v>1989</v>
      </c>
      <c r="G26" s="847"/>
      <c r="H26" s="1056" t="s">
        <v>1988</v>
      </c>
      <c r="I26" s="1056"/>
      <c r="J26" s="848"/>
      <c r="K26" s="1056" t="s">
        <v>1989</v>
      </c>
      <c r="L26" s="1056"/>
    </row>
    <row r="27" spans="1:12" ht="17.25">
      <c r="A27" s="345"/>
      <c r="B27" s="341"/>
      <c r="C27" s="341"/>
      <c r="D27" s="849"/>
      <c r="E27" s="838" t="s">
        <v>1990</v>
      </c>
      <c r="F27" s="838" t="s">
        <v>1991</v>
      </c>
      <c r="G27" s="840"/>
      <c r="H27" s="840"/>
      <c r="I27" s="840"/>
      <c r="J27" s="840"/>
      <c r="K27" s="840"/>
      <c r="L27" s="840"/>
    </row>
    <row r="28" spans="1:12" ht="14.25">
      <c r="A28" s="345"/>
      <c r="B28" s="335" t="s">
        <v>2009</v>
      </c>
      <c r="C28" s="344">
        <v>18</v>
      </c>
      <c r="D28" s="838"/>
      <c r="E28" s="850" t="s">
        <v>1313</v>
      </c>
      <c r="F28" s="850" t="s">
        <v>1314</v>
      </c>
      <c r="G28" s="838"/>
      <c r="H28" s="840"/>
      <c r="I28" s="840"/>
      <c r="J28" s="840"/>
      <c r="K28" s="840"/>
      <c r="L28" s="840"/>
    </row>
    <row r="29" spans="1:12" ht="42.75">
      <c r="A29" s="345"/>
      <c r="B29" s="335"/>
      <c r="C29" s="335"/>
      <c r="D29" s="851"/>
      <c r="E29" s="840"/>
      <c r="F29" s="852"/>
      <c r="G29" s="852"/>
      <c r="H29" s="835" t="s">
        <v>1992</v>
      </c>
      <c r="I29" s="835" t="s">
        <v>2010</v>
      </c>
      <c r="J29" s="840"/>
      <c r="K29" s="835" t="s">
        <v>1992</v>
      </c>
      <c r="L29" s="835" t="s">
        <v>2010</v>
      </c>
    </row>
    <row r="30" spans="1:12" ht="28.5">
      <c r="A30" s="346"/>
      <c r="B30" s="61" t="s">
        <v>2011</v>
      </c>
      <c r="C30" s="305">
        <v>19</v>
      </c>
      <c r="D30" s="851"/>
      <c r="E30" s="840"/>
      <c r="F30" s="851"/>
      <c r="G30" s="845"/>
      <c r="H30" s="844" t="s">
        <v>1318</v>
      </c>
      <c r="I30" s="840"/>
      <c r="J30" s="840"/>
      <c r="K30" s="844" t="s">
        <v>1319</v>
      </c>
      <c r="L30" s="840"/>
    </row>
    <row r="31" spans="1:12" ht="28.5">
      <c r="A31" s="345"/>
      <c r="B31" s="61" t="s">
        <v>2012</v>
      </c>
      <c r="C31" s="305">
        <v>20</v>
      </c>
      <c r="D31" s="851"/>
      <c r="E31" s="840"/>
      <c r="F31" s="851"/>
      <c r="G31" s="845"/>
      <c r="H31" s="844" t="s">
        <v>1322</v>
      </c>
      <c r="I31" s="840"/>
      <c r="J31" s="840"/>
      <c r="K31" s="844" t="s">
        <v>1323</v>
      </c>
      <c r="L31" s="840"/>
    </row>
    <row r="32" spans="1:12" ht="14.25">
      <c r="A32" s="345"/>
      <c r="B32" s="61" t="s">
        <v>2013</v>
      </c>
      <c r="C32" s="305">
        <v>21</v>
      </c>
      <c r="D32" s="851"/>
      <c r="E32" s="840"/>
      <c r="F32" s="851"/>
      <c r="G32" s="845"/>
      <c r="H32" s="844" t="s">
        <v>1326</v>
      </c>
      <c r="I32" s="840"/>
      <c r="J32" s="840"/>
      <c r="K32" s="844" t="s">
        <v>1328</v>
      </c>
      <c r="L32" s="840"/>
    </row>
    <row r="33" spans="1:12" ht="14.25">
      <c r="A33" s="345"/>
      <c r="B33" s="61" t="s">
        <v>2014</v>
      </c>
      <c r="C33" s="305">
        <v>22</v>
      </c>
      <c r="D33" s="851"/>
      <c r="E33" s="840"/>
      <c r="F33" s="851"/>
      <c r="G33" s="845"/>
      <c r="H33" s="844" t="s">
        <v>1341</v>
      </c>
      <c r="I33" s="840"/>
      <c r="J33" s="853"/>
      <c r="K33" s="844" t="s">
        <v>1342</v>
      </c>
      <c r="L33" s="840"/>
    </row>
    <row r="34" spans="1:12" ht="14.25">
      <c r="A34" s="345"/>
      <c r="B34" s="61" t="s">
        <v>2015</v>
      </c>
      <c r="C34" s="305">
        <v>23</v>
      </c>
      <c r="D34" s="851"/>
      <c r="E34" s="840"/>
      <c r="F34" s="845"/>
      <c r="G34" s="851"/>
      <c r="H34" s="840"/>
      <c r="I34" s="844" t="s">
        <v>1346</v>
      </c>
      <c r="J34" s="840"/>
      <c r="K34" s="840"/>
      <c r="L34" s="844" t="s">
        <v>1347</v>
      </c>
    </row>
    <row r="35" spans="1:12" ht="14.25">
      <c r="A35" s="345"/>
      <c r="B35" s="336"/>
      <c r="C35" s="336"/>
      <c r="D35" s="840"/>
      <c r="E35" s="854"/>
      <c r="F35" s="840"/>
      <c r="G35" s="840"/>
      <c r="H35" s="840"/>
      <c r="I35" s="840"/>
      <c r="J35" s="840"/>
      <c r="K35" s="840"/>
      <c r="L35" s="840"/>
    </row>
    <row r="36" spans="1:12" ht="14.25">
      <c r="A36" s="345"/>
      <c r="B36" s="336"/>
      <c r="C36" s="336"/>
      <c r="D36" s="840"/>
      <c r="E36" s="840"/>
      <c r="F36" s="840"/>
      <c r="G36" s="840"/>
      <c r="H36" s="840"/>
      <c r="I36" s="840"/>
      <c r="J36" s="840"/>
      <c r="K36" s="840"/>
      <c r="L36" s="840"/>
    </row>
    <row r="37" spans="1:12" ht="14.25">
      <c r="A37" s="345"/>
      <c r="B37" s="349" t="s">
        <v>2016</v>
      </c>
      <c r="C37" s="349"/>
      <c r="D37" s="845"/>
      <c r="E37" s="845"/>
      <c r="F37" s="840"/>
      <c r="G37" s="840"/>
      <c r="H37" s="840"/>
      <c r="I37" s="840"/>
      <c r="J37" s="840"/>
      <c r="K37" s="840"/>
      <c r="L37" s="840"/>
    </row>
    <row r="38" spans="1:12" ht="14.25">
      <c r="A38" s="350"/>
      <c r="B38" s="72" t="s">
        <v>2017</v>
      </c>
      <c r="C38" s="143">
        <v>24</v>
      </c>
      <c r="D38" s="855" t="s">
        <v>1424</v>
      </c>
      <c r="E38" s="856"/>
      <c r="F38" s="840"/>
      <c r="G38" s="840"/>
      <c r="H38" s="840"/>
      <c r="I38" s="840"/>
      <c r="J38" s="840"/>
      <c r="K38" s="840"/>
      <c r="L38" s="840"/>
    </row>
    <row r="39" spans="1:12" ht="14.25">
      <c r="A39" s="345"/>
      <c r="B39" s="72" t="s">
        <v>4468</v>
      </c>
      <c r="C39" s="143">
        <v>25</v>
      </c>
      <c r="D39" s="839" t="s">
        <v>1425</v>
      </c>
      <c r="E39" s="857"/>
      <c r="F39" s="840"/>
      <c r="G39" s="840"/>
      <c r="H39" s="840"/>
      <c r="I39" s="840"/>
      <c r="J39" s="840"/>
      <c r="K39" s="840"/>
      <c r="L39" s="840"/>
    </row>
    <row r="40" spans="1:12" ht="14.25">
      <c r="A40" s="345"/>
      <c r="B40" s="72" t="s">
        <v>2018</v>
      </c>
      <c r="C40" s="143">
        <v>26</v>
      </c>
      <c r="D40" s="855" t="s">
        <v>1426</v>
      </c>
      <c r="E40" s="856"/>
      <c r="F40" s="840"/>
      <c r="G40" s="840"/>
      <c r="H40" s="840"/>
      <c r="I40" s="840"/>
      <c r="J40" s="840"/>
      <c r="K40" s="840"/>
      <c r="L40" s="840"/>
    </row>
    <row r="41" spans="1:12" ht="14.25">
      <c r="A41" s="350"/>
      <c r="B41" s="72" t="s">
        <v>2019</v>
      </c>
      <c r="C41" s="143">
        <v>27</v>
      </c>
      <c r="D41" s="855" t="s">
        <v>1435</v>
      </c>
      <c r="E41" s="856"/>
      <c r="F41" s="840"/>
      <c r="G41" s="840"/>
      <c r="H41" s="840"/>
      <c r="I41" s="840"/>
      <c r="J41" s="840"/>
      <c r="K41" s="840"/>
      <c r="L41" s="840"/>
    </row>
    <row r="42" spans="1:12" ht="14.25">
      <c r="A42" s="345"/>
      <c r="B42" s="72" t="s">
        <v>2020</v>
      </c>
      <c r="C42" s="143">
        <v>28</v>
      </c>
      <c r="D42" s="855" t="s">
        <v>1427</v>
      </c>
      <c r="E42" s="856"/>
      <c r="F42" s="840"/>
      <c r="G42" s="840"/>
      <c r="H42" s="840"/>
      <c r="I42" s="840"/>
      <c r="J42" s="840"/>
      <c r="K42" s="840"/>
      <c r="L42" s="840"/>
    </row>
    <row r="43" spans="1:12" ht="14.25">
      <c r="A43" s="350"/>
      <c r="B43" s="72" t="s">
        <v>2021</v>
      </c>
      <c r="C43" s="143">
        <v>29</v>
      </c>
      <c r="D43" s="839" t="s">
        <v>1436</v>
      </c>
      <c r="E43" s="857"/>
      <c r="F43" s="840"/>
      <c r="G43" s="840"/>
      <c r="H43" s="840"/>
      <c r="I43" s="840"/>
      <c r="J43" s="840"/>
      <c r="K43" s="840"/>
      <c r="L43" s="840"/>
    </row>
    <row r="44" spans="1:12" ht="14.25">
      <c r="A44" s="351"/>
      <c r="B44" s="352"/>
      <c r="C44" s="352"/>
      <c r="D44" s="858"/>
      <c r="E44" s="858"/>
      <c r="F44" s="840"/>
      <c r="G44" s="840"/>
      <c r="H44" s="840"/>
      <c r="I44" s="840"/>
      <c r="J44" s="840"/>
      <c r="K44" s="840"/>
      <c r="L44" s="840"/>
    </row>
    <row r="45" spans="1:12" ht="14.25">
      <c r="A45" s="353"/>
      <c r="B45" s="334" t="s">
        <v>1234</v>
      </c>
      <c r="C45" s="336">
        <v>30</v>
      </c>
      <c r="D45" s="859" t="s">
        <v>1428</v>
      </c>
      <c r="E45" s="856"/>
      <c r="F45" s="838"/>
      <c r="G45" s="838"/>
      <c r="H45" s="860"/>
      <c r="I45" s="860"/>
      <c r="J45" s="860"/>
      <c r="K45" s="860"/>
      <c r="L45" s="860"/>
    </row>
    <row r="46" spans="1:12" ht="14.25">
      <c r="A46" s="353"/>
      <c r="B46" s="334"/>
      <c r="C46" s="334"/>
      <c r="D46" s="856"/>
      <c r="E46" s="856"/>
      <c r="F46" s="838"/>
      <c r="G46" s="838"/>
      <c r="H46" s="860"/>
      <c r="I46" s="860"/>
      <c r="J46" s="860"/>
      <c r="K46" s="860"/>
      <c r="L46" s="860"/>
    </row>
    <row r="47" spans="1:12" ht="14.25">
      <c r="A47" s="354"/>
      <c r="B47" s="550" t="s">
        <v>2022</v>
      </c>
      <c r="C47" s="550"/>
      <c r="D47" s="853"/>
      <c r="E47" s="863" t="s">
        <v>1988</v>
      </c>
      <c r="F47" s="863" t="s">
        <v>1989</v>
      </c>
      <c r="G47" s="840"/>
      <c r="H47" s="860"/>
      <c r="I47" s="860"/>
      <c r="J47" s="860"/>
      <c r="K47" s="860"/>
      <c r="L47" s="860"/>
    </row>
    <row r="48" spans="1:12" ht="14.25">
      <c r="A48" s="355"/>
      <c r="B48" s="542" t="s">
        <v>2023</v>
      </c>
      <c r="C48" s="551">
        <v>31</v>
      </c>
      <c r="D48" s="840"/>
      <c r="E48" s="864" t="s">
        <v>1374</v>
      </c>
      <c r="F48" s="864" t="s">
        <v>1375</v>
      </c>
      <c r="G48" s="861"/>
      <c r="H48" s="860"/>
      <c r="I48" s="860"/>
      <c r="J48" s="860"/>
      <c r="K48" s="860"/>
      <c r="L48" s="860"/>
    </row>
    <row r="49" spans="1:12" ht="28.5">
      <c r="A49" s="355"/>
      <c r="B49" s="542" t="s">
        <v>2024</v>
      </c>
      <c r="C49" s="551">
        <v>32</v>
      </c>
      <c r="D49" s="840"/>
      <c r="E49" s="864" t="s">
        <v>1376</v>
      </c>
      <c r="F49" s="864" t="s">
        <v>1377</v>
      </c>
      <c r="G49" s="840"/>
      <c r="H49" s="862"/>
      <c r="I49" s="862"/>
      <c r="J49" s="862"/>
      <c r="K49" s="862"/>
      <c r="L49" s="862"/>
    </row>
    <row r="50" spans="1:12" ht="14.25">
      <c r="A50" s="336"/>
      <c r="B50" s="542" t="s">
        <v>2025</v>
      </c>
      <c r="C50" s="551">
        <v>33</v>
      </c>
      <c r="D50" s="860"/>
      <c r="E50" s="864" t="s">
        <v>1378</v>
      </c>
      <c r="F50" s="864" t="s">
        <v>1379</v>
      </c>
      <c r="G50" s="840"/>
      <c r="H50" s="862"/>
      <c r="I50" s="862"/>
      <c r="J50" s="862"/>
      <c r="K50" s="862"/>
      <c r="L50" s="862"/>
    </row>
    <row r="51" spans="1:12" ht="14.25">
      <c r="A51" s="341"/>
      <c r="B51" s="542" t="s">
        <v>2026</v>
      </c>
      <c r="C51" s="551">
        <v>34</v>
      </c>
      <c r="D51" s="860"/>
      <c r="E51" s="864" t="s">
        <v>1380</v>
      </c>
      <c r="F51" s="864" t="s">
        <v>1381</v>
      </c>
      <c r="G51" s="860"/>
      <c r="H51" s="862"/>
      <c r="I51" s="862"/>
      <c r="J51" s="862"/>
      <c r="K51" s="862"/>
      <c r="L51" s="862"/>
    </row>
    <row r="52" spans="1:12" ht="14.25">
      <c r="A52" s="341"/>
      <c r="B52" s="542" t="s">
        <v>2027</v>
      </c>
      <c r="C52" s="551">
        <v>35</v>
      </c>
      <c r="D52" s="860"/>
      <c r="E52" s="864" t="s">
        <v>1383</v>
      </c>
      <c r="F52" s="864" t="s">
        <v>1384</v>
      </c>
      <c r="G52" s="860"/>
      <c r="H52" s="862"/>
      <c r="I52" s="862"/>
      <c r="J52" s="862"/>
      <c r="K52" s="862"/>
      <c r="L52" s="862"/>
    </row>
    <row r="53" spans="1:12" ht="14.25">
      <c r="A53" s="341"/>
      <c r="B53" s="542" t="s">
        <v>2021</v>
      </c>
      <c r="C53" s="551">
        <v>36</v>
      </c>
      <c r="D53" s="860"/>
      <c r="E53" s="864" t="s">
        <v>1386</v>
      </c>
      <c r="F53" s="864" t="s">
        <v>1387</v>
      </c>
      <c r="G53" s="860"/>
      <c r="H53" s="862"/>
      <c r="I53" s="862"/>
      <c r="J53" s="862"/>
      <c r="K53" s="862"/>
      <c r="L53" s="862"/>
    </row>
    <row r="54" spans="1:12" ht="14.25">
      <c r="A54" s="341"/>
      <c r="B54" s="552" t="s">
        <v>2028</v>
      </c>
      <c r="C54" s="551">
        <v>37</v>
      </c>
      <c r="D54" s="860"/>
      <c r="E54" s="864" t="s">
        <v>1388</v>
      </c>
      <c r="F54" s="864" t="s">
        <v>1389</v>
      </c>
      <c r="G54" s="860"/>
      <c r="H54" s="862"/>
      <c r="I54" s="862"/>
      <c r="J54" s="862"/>
      <c r="K54" s="862"/>
      <c r="L54" s="862"/>
    </row>
    <row r="55" spans="1:12" ht="14.25">
      <c r="A55" s="356"/>
      <c r="B55" s="356"/>
      <c r="C55" s="356"/>
      <c r="D55" s="356"/>
      <c r="E55" s="356"/>
      <c r="F55" s="356"/>
      <c r="G55" s="356"/>
      <c r="H55" s="356"/>
      <c r="I55" s="356"/>
      <c r="J55" s="356"/>
      <c r="K55" s="356"/>
      <c r="L55" s="356"/>
    </row>
    <row r="56" spans="1:12" ht="14.25">
      <c r="A56" s="356"/>
      <c r="B56" s="356"/>
      <c r="C56" s="356"/>
      <c r="D56" s="356"/>
      <c r="E56" s="356"/>
      <c r="F56" s="356"/>
      <c r="G56" s="356"/>
      <c r="H56" s="356"/>
      <c r="I56" s="356"/>
      <c r="J56" s="356"/>
      <c r="K56" s="356"/>
      <c r="L56" s="356"/>
    </row>
  </sheetData>
  <sheetProtection password="DAB2" sheet="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7" r:id="rId1"/>
  <headerFooter differentFirst="1">
    <firstFooter>&amp;C&amp;[220/&amp;[268</firstFooter>
  </headerFooter>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F103"/>
  <sheetViews>
    <sheetView zoomScale="80" zoomScaleNormal="80" zoomScaleSheetLayoutView="80" zoomScalePageLayoutView="0" workbookViewId="0" topLeftCell="A1">
      <selection activeCell="B14" sqref="B14:B15"/>
    </sheetView>
  </sheetViews>
  <sheetFormatPr defaultColWidth="9.140625" defaultRowHeight="15"/>
  <cols>
    <col min="1" max="1" width="12.8515625" style="4" customWidth="1"/>
    <col min="2" max="2" width="39.57421875" style="4" customWidth="1"/>
    <col min="3" max="3" width="66.00390625" style="4" customWidth="1"/>
    <col min="4" max="16384" width="9.140625" style="4" customWidth="1"/>
  </cols>
  <sheetData>
    <row r="1" spans="1:6" ht="15">
      <c r="A1" s="209"/>
      <c r="C1" s="192"/>
      <c r="D1" s="192"/>
      <c r="F1" s="192"/>
    </row>
    <row r="2" ht="14.25">
      <c r="A2" s="191" t="s">
        <v>26</v>
      </c>
    </row>
    <row r="3" ht="14.25">
      <c r="A3" s="20" t="s">
        <v>1985</v>
      </c>
    </row>
    <row r="5" spans="1:3" ht="14.25">
      <c r="A5" s="25"/>
      <c r="B5" s="25" t="s">
        <v>1798</v>
      </c>
      <c r="C5" s="25" t="s">
        <v>1411</v>
      </c>
    </row>
    <row r="6" spans="1:3" ht="71.25" hidden="1">
      <c r="A6" s="1058" t="s">
        <v>1226</v>
      </c>
      <c r="B6" s="1058" t="s">
        <v>1227</v>
      </c>
      <c r="C6" s="222" t="s">
        <v>1241</v>
      </c>
    </row>
    <row r="7" spans="1:3" ht="28.5" hidden="1">
      <c r="A7" s="1058"/>
      <c r="B7" s="1058"/>
      <c r="C7" s="222" t="s">
        <v>1242</v>
      </c>
    </row>
    <row r="8" spans="1:3" ht="14.25" hidden="1">
      <c r="A8" s="1058"/>
      <c r="B8" s="1058"/>
      <c r="C8" s="222"/>
    </row>
    <row r="9" spans="1:3" ht="42.75" hidden="1">
      <c r="A9" s="1058"/>
      <c r="B9" s="1058"/>
      <c r="C9" s="222" t="s">
        <v>1243</v>
      </c>
    </row>
    <row r="10" spans="1:3" ht="14.25" hidden="1">
      <c r="A10" s="1058"/>
      <c r="B10" s="1058"/>
      <c r="C10" s="420"/>
    </row>
    <row r="11" spans="1:3" ht="57" hidden="1">
      <c r="A11" s="1058"/>
      <c r="B11" s="1058"/>
      <c r="C11" s="420" t="s">
        <v>1230</v>
      </c>
    </row>
    <row r="12" spans="1:3" ht="14.25" hidden="1">
      <c r="A12" s="1058"/>
      <c r="B12" s="1058"/>
      <c r="C12" s="420"/>
    </row>
    <row r="13" spans="1:3" ht="42.75" hidden="1">
      <c r="A13" s="1058"/>
      <c r="B13" s="1058"/>
      <c r="C13" s="420" t="s">
        <v>1244</v>
      </c>
    </row>
    <row r="14" spans="1:3" ht="53.25" customHeight="1">
      <c r="A14" s="1052" t="s">
        <v>1504</v>
      </c>
      <c r="B14" s="1052" t="s">
        <v>3783</v>
      </c>
      <c r="C14" s="1052" t="s">
        <v>4321</v>
      </c>
    </row>
    <row r="15" spans="1:3" ht="14.25">
      <c r="A15" s="1052"/>
      <c r="B15" s="1052"/>
      <c r="C15" s="1052"/>
    </row>
    <row r="16" spans="1:3" ht="42.75">
      <c r="A16" s="417" t="s">
        <v>1437</v>
      </c>
      <c r="B16" s="417" t="s">
        <v>3784</v>
      </c>
      <c r="C16" s="417" t="s">
        <v>4322</v>
      </c>
    </row>
    <row r="17" spans="1:3" ht="57">
      <c r="A17" s="417" t="s">
        <v>1571</v>
      </c>
      <c r="B17" s="417" t="s">
        <v>3785</v>
      </c>
      <c r="C17" s="417" t="s">
        <v>4323</v>
      </c>
    </row>
    <row r="18" spans="1:3" ht="85.5">
      <c r="A18" s="417" t="s">
        <v>1584</v>
      </c>
      <c r="B18" s="417" t="s">
        <v>3786</v>
      </c>
      <c r="C18" s="417" t="s">
        <v>3787</v>
      </c>
    </row>
    <row r="19" spans="1:3" ht="57">
      <c r="A19" s="417" t="s">
        <v>1593</v>
      </c>
      <c r="B19" s="417" t="s">
        <v>3788</v>
      </c>
      <c r="C19" s="417" t="s">
        <v>4324</v>
      </c>
    </row>
    <row r="20" spans="1:3" ht="85.5">
      <c r="A20" s="417" t="s">
        <v>1266</v>
      </c>
      <c r="B20" s="417" t="s">
        <v>3789</v>
      </c>
      <c r="C20" s="417" t="s">
        <v>3790</v>
      </c>
    </row>
    <row r="21" spans="1:3" ht="57">
      <c r="A21" s="417" t="s">
        <v>1572</v>
      </c>
      <c r="B21" s="417" t="s">
        <v>3791</v>
      </c>
      <c r="C21" s="417" t="s">
        <v>4325</v>
      </c>
    </row>
    <row r="22" spans="1:3" ht="85.5">
      <c r="A22" s="417" t="s">
        <v>1267</v>
      </c>
      <c r="B22" s="417" t="s">
        <v>3792</v>
      </c>
      <c r="C22" s="417" t="s">
        <v>3793</v>
      </c>
    </row>
    <row r="23" spans="1:3" ht="57">
      <c r="A23" s="417" t="s">
        <v>1268</v>
      </c>
      <c r="B23" s="417" t="s">
        <v>3794</v>
      </c>
      <c r="C23" s="417" t="s">
        <v>4326</v>
      </c>
    </row>
    <row r="24" spans="1:3" ht="85.5">
      <c r="A24" s="417" t="s">
        <v>1269</v>
      </c>
      <c r="B24" s="417" t="s">
        <v>3795</v>
      </c>
      <c r="C24" s="417" t="s">
        <v>3796</v>
      </c>
    </row>
    <row r="25" spans="1:3" ht="57">
      <c r="A25" s="417" t="s">
        <v>1573</v>
      </c>
      <c r="B25" s="417" t="s">
        <v>3797</v>
      </c>
      <c r="C25" s="417" t="s">
        <v>4327</v>
      </c>
    </row>
    <row r="26" spans="1:3" ht="85.5">
      <c r="A26" s="417" t="s">
        <v>1585</v>
      </c>
      <c r="B26" s="417" t="s">
        <v>3798</v>
      </c>
      <c r="C26" s="417" t="s">
        <v>3799</v>
      </c>
    </row>
    <row r="27" spans="1:3" ht="57">
      <c r="A27" s="417" t="s">
        <v>1594</v>
      </c>
      <c r="B27" s="417" t="s">
        <v>3800</v>
      </c>
      <c r="C27" s="417" t="s">
        <v>4329</v>
      </c>
    </row>
    <row r="28" spans="1:3" ht="85.5">
      <c r="A28" s="417" t="s">
        <v>1235</v>
      </c>
      <c r="B28" s="417" t="s">
        <v>3801</v>
      </c>
      <c r="C28" s="417" t="s">
        <v>4328</v>
      </c>
    </row>
    <row r="29" spans="1:3" ht="71.25">
      <c r="A29" s="417" t="s">
        <v>1574</v>
      </c>
      <c r="B29" s="417" t="s">
        <v>3802</v>
      </c>
      <c r="C29" s="417" t="s">
        <v>4330</v>
      </c>
    </row>
    <row r="30" spans="1:3" ht="85.5">
      <c r="A30" s="417" t="s">
        <v>1270</v>
      </c>
      <c r="B30" s="417" t="s">
        <v>3803</v>
      </c>
      <c r="C30" s="417" t="s">
        <v>4331</v>
      </c>
    </row>
    <row r="31" spans="1:3" ht="71.25">
      <c r="A31" s="417" t="s">
        <v>1271</v>
      </c>
      <c r="B31" s="417" t="s">
        <v>3804</v>
      </c>
      <c r="C31" s="417" t="s">
        <v>4332</v>
      </c>
    </row>
    <row r="32" spans="1:3" ht="85.5">
      <c r="A32" s="417" t="s">
        <v>1272</v>
      </c>
      <c r="B32" s="417" t="s">
        <v>3805</v>
      </c>
      <c r="C32" s="417" t="s">
        <v>3806</v>
      </c>
    </row>
    <row r="33" spans="1:3" ht="71.25">
      <c r="A33" s="417" t="s">
        <v>1575</v>
      </c>
      <c r="B33" s="417" t="s">
        <v>3807</v>
      </c>
      <c r="C33" s="417" t="s">
        <v>4333</v>
      </c>
    </row>
    <row r="34" spans="1:3" ht="85.5">
      <c r="A34" s="417" t="s">
        <v>1586</v>
      </c>
      <c r="B34" s="417" t="s">
        <v>3808</v>
      </c>
      <c r="C34" s="417" t="s">
        <v>3809</v>
      </c>
    </row>
    <row r="35" spans="1:3" ht="71.25">
      <c r="A35" s="417" t="s">
        <v>1595</v>
      </c>
      <c r="B35" s="417" t="s">
        <v>3810</v>
      </c>
      <c r="C35" s="417" t="s">
        <v>4334</v>
      </c>
    </row>
    <row r="36" spans="1:3" ht="85.5">
      <c r="A36" s="417" t="s">
        <v>1277</v>
      </c>
      <c r="B36" s="417" t="s">
        <v>3811</v>
      </c>
      <c r="C36" s="417" t="s">
        <v>3812</v>
      </c>
    </row>
    <row r="37" spans="1:3" ht="71.25">
      <c r="A37" s="417" t="s">
        <v>1576</v>
      </c>
      <c r="B37" s="417" t="s">
        <v>3813</v>
      </c>
      <c r="C37" s="417" t="s">
        <v>4335</v>
      </c>
    </row>
    <row r="38" spans="1:3" ht="85.5">
      <c r="A38" s="417" t="s">
        <v>1587</v>
      </c>
      <c r="B38" s="417" t="s">
        <v>3814</v>
      </c>
      <c r="C38" s="417" t="s">
        <v>3815</v>
      </c>
    </row>
    <row r="39" spans="1:3" ht="71.25">
      <c r="A39" s="417" t="s">
        <v>1596</v>
      </c>
      <c r="B39" s="417" t="s">
        <v>3816</v>
      </c>
      <c r="C39" s="417" t="s">
        <v>4336</v>
      </c>
    </row>
    <row r="40" spans="1:3" ht="85.5">
      <c r="A40" s="417" t="s">
        <v>1236</v>
      </c>
      <c r="B40" s="417" t="s">
        <v>3817</v>
      </c>
      <c r="C40" s="417" t="s">
        <v>3818</v>
      </c>
    </row>
    <row r="41" spans="1:3" ht="71.25">
      <c r="A41" s="417" t="s">
        <v>1280</v>
      </c>
      <c r="B41" s="417" t="s">
        <v>3819</v>
      </c>
      <c r="C41" s="417" t="s">
        <v>4337</v>
      </c>
    </row>
    <row r="42" spans="1:3" ht="85.5">
      <c r="A42" s="417" t="s">
        <v>1281</v>
      </c>
      <c r="B42" s="417" t="s">
        <v>3820</v>
      </c>
      <c r="C42" s="417" t="s">
        <v>3821</v>
      </c>
    </row>
    <row r="43" spans="1:3" ht="71.25">
      <c r="A43" s="417" t="s">
        <v>1282</v>
      </c>
      <c r="B43" s="417" t="s">
        <v>3822</v>
      </c>
      <c r="C43" s="417" t="s">
        <v>4338</v>
      </c>
    </row>
    <row r="44" spans="1:3" ht="85.5">
      <c r="A44" s="417" t="s">
        <v>1283</v>
      </c>
      <c r="B44" s="417" t="s">
        <v>3823</v>
      </c>
      <c r="C44" s="417" t="s">
        <v>3824</v>
      </c>
    </row>
    <row r="45" spans="1:3" ht="57">
      <c r="A45" s="417" t="s">
        <v>1577</v>
      </c>
      <c r="B45" s="417" t="s">
        <v>3825</v>
      </c>
      <c r="C45" s="417" t="s">
        <v>4339</v>
      </c>
    </row>
    <row r="46" spans="1:3" ht="85.5">
      <c r="A46" s="417" t="s">
        <v>1588</v>
      </c>
      <c r="B46" s="417" t="s">
        <v>3826</v>
      </c>
      <c r="C46" s="417" t="s">
        <v>3827</v>
      </c>
    </row>
    <row r="47" spans="1:3" ht="57">
      <c r="A47" s="417" t="s">
        <v>1597</v>
      </c>
      <c r="B47" s="417" t="s">
        <v>3828</v>
      </c>
      <c r="C47" s="417" t="s">
        <v>4340</v>
      </c>
    </row>
    <row r="48" spans="1:3" ht="85.5">
      <c r="A48" s="417" t="s">
        <v>1284</v>
      </c>
      <c r="B48" s="417" t="s">
        <v>3829</v>
      </c>
      <c r="C48" s="417" t="s">
        <v>4343</v>
      </c>
    </row>
    <row r="49" spans="1:3" ht="57">
      <c r="A49" s="417" t="s">
        <v>1578</v>
      </c>
      <c r="B49" s="417" t="s">
        <v>3830</v>
      </c>
      <c r="C49" s="417" t="s">
        <v>4341</v>
      </c>
    </row>
    <row r="50" spans="1:3" ht="85.5">
      <c r="A50" s="417" t="s">
        <v>1589</v>
      </c>
      <c r="B50" s="417" t="s">
        <v>3831</v>
      </c>
      <c r="C50" s="417" t="s">
        <v>4342</v>
      </c>
    </row>
    <row r="51" spans="1:3" ht="57">
      <c r="A51" s="417" t="s">
        <v>1598</v>
      </c>
      <c r="B51" s="417" t="s">
        <v>3832</v>
      </c>
      <c r="C51" s="417" t="s">
        <v>4344</v>
      </c>
    </row>
    <row r="52" spans="1:3" ht="85.5">
      <c r="A52" s="417" t="s">
        <v>1285</v>
      </c>
      <c r="B52" s="417" t="s">
        <v>3833</v>
      </c>
      <c r="C52" s="417" t="s">
        <v>3834</v>
      </c>
    </row>
    <row r="53" spans="1:3" ht="57">
      <c r="A53" s="417" t="s">
        <v>1579</v>
      </c>
      <c r="B53" s="417" t="s">
        <v>3835</v>
      </c>
      <c r="C53" s="417" t="s">
        <v>4345</v>
      </c>
    </row>
    <row r="54" spans="1:3" ht="85.5">
      <c r="A54" s="417" t="s">
        <v>1286</v>
      </c>
      <c r="B54" s="417" t="s">
        <v>3836</v>
      </c>
      <c r="C54" s="417" t="s">
        <v>3837</v>
      </c>
    </row>
    <row r="55" spans="1:3" ht="57">
      <c r="A55" s="417" t="s">
        <v>1287</v>
      </c>
      <c r="B55" s="417" t="s">
        <v>3838</v>
      </c>
      <c r="C55" s="417" t="s">
        <v>4346</v>
      </c>
    </row>
    <row r="56" spans="1:3" ht="85.5">
      <c r="A56" s="417" t="s">
        <v>1288</v>
      </c>
      <c r="B56" s="417" t="s">
        <v>3839</v>
      </c>
      <c r="C56" s="417" t="s">
        <v>3840</v>
      </c>
    </row>
    <row r="57" spans="1:3" ht="107.25" customHeight="1">
      <c r="A57" s="417" t="s">
        <v>1580</v>
      </c>
      <c r="B57" s="417" t="s">
        <v>3841</v>
      </c>
      <c r="C57" s="417" t="s">
        <v>4347</v>
      </c>
    </row>
    <row r="58" spans="1:3" ht="85.5">
      <c r="A58" s="417" t="s">
        <v>1590</v>
      </c>
      <c r="B58" s="417" t="s">
        <v>3842</v>
      </c>
      <c r="C58" s="417" t="s">
        <v>3843</v>
      </c>
    </row>
    <row r="59" spans="1:3" ht="57">
      <c r="A59" s="417" t="s">
        <v>1599</v>
      </c>
      <c r="B59" s="417" t="s">
        <v>3844</v>
      </c>
      <c r="C59" s="417" t="s">
        <v>4348</v>
      </c>
    </row>
    <row r="60" spans="1:3" ht="85.5">
      <c r="A60" s="417" t="s">
        <v>1289</v>
      </c>
      <c r="B60" s="417" t="s">
        <v>3845</v>
      </c>
      <c r="C60" s="417" t="s">
        <v>3846</v>
      </c>
    </row>
    <row r="61" spans="1:3" ht="57">
      <c r="A61" s="417" t="s">
        <v>1581</v>
      </c>
      <c r="B61" s="417" t="s">
        <v>3847</v>
      </c>
      <c r="C61" s="417" t="s">
        <v>4349</v>
      </c>
    </row>
    <row r="62" spans="1:3" ht="85.5">
      <c r="A62" s="417" t="s">
        <v>1591</v>
      </c>
      <c r="B62" s="417" t="s">
        <v>3848</v>
      </c>
      <c r="C62" s="417" t="s">
        <v>3849</v>
      </c>
    </row>
    <row r="63" spans="1:3" ht="57">
      <c r="A63" s="417" t="s">
        <v>1600</v>
      </c>
      <c r="B63" s="417" t="s">
        <v>3850</v>
      </c>
      <c r="C63" s="417" t="s">
        <v>4350</v>
      </c>
    </row>
    <row r="64" spans="1:3" ht="85.5">
      <c r="A64" s="417" t="s">
        <v>1295</v>
      </c>
      <c r="B64" s="417" t="s">
        <v>3851</v>
      </c>
      <c r="C64" s="417" t="s">
        <v>3852</v>
      </c>
    </row>
    <row r="65" spans="1:3" ht="71.25">
      <c r="A65" s="417" t="s">
        <v>1582</v>
      </c>
      <c r="B65" s="417" t="s">
        <v>3853</v>
      </c>
      <c r="C65" s="417" t="s">
        <v>4351</v>
      </c>
    </row>
    <row r="66" spans="1:3" ht="74.25" customHeight="1">
      <c r="A66" s="417" t="s">
        <v>1592</v>
      </c>
      <c r="B66" s="417" t="s">
        <v>3854</v>
      </c>
      <c r="C66" s="417" t="s">
        <v>3855</v>
      </c>
    </row>
    <row r="67" spans="1:3" ht="71.25">
      <c r="A67" s="417" t="s">
        <v>1601</v>
      </c>
      <c r="B67" s="417" t="s">
        <v>3856</v>
      </c>
      <c r="C67" s="417" t="s">
        <v>4352</v>
      </c>
    </row>
    <row r="68" spans="1:3" ht="72" customHeight="1">
      <c r="A68" s="417" t="s">
        <v>1296</v>
      </c>
      <c r="B68" s="417" t="s">
        <v>3857</v>
      </c>
      <c r="C68" s="417" t="s">
        <v>3858</v>
      </c>
    </row>
    <row r="69" spans="1:3" ht="71.25">
      <c r="A69" s="417" t="s">
        <v>1303</v>
      </c>
      <c r="B69" s="417" t="s">
        <v>3859</v>
      </c>
      <c r="C69" s="417" t="s">
        <v>4353</v>
      </c>
    </row>
    <row r="70" spans="1:3" ht="62.25" customHeight="1">
      <c r="A70" s="417" t="s">
        <v>1304</v>
      </c>
      <c r="B70" s="417" t="s">
        <v>3860</v>
      </c>
      <c r="C70" s="417" t="s">
        <v>3861</v>
      </c>
    </row>
    <row r="71" spans="1:3" ht="71.25">
      <c r="A71" s="417" t="s">
        <v>1305</v>
      </c>
      <c r="B71" s="417" t="s">
        <v>3862</v>
      </c>
      <c r="C71" s="417" t="s">
        <v>4354</v>
      </c>
    </row>
    <row r="72" spans="1:3" ht="60" customHeight="1">
      <c r="A72" s="417" t="s">
        <v>1306</v>
      </c>
      <c r="B72" s="417" t="s">
        <v>3863</v>
      </c>
      <c r="C72" s="417" t="s">
        <v>3864</v>
      </c>
    </row>
    <row r="73" spans="1:3" ht="71.25">
      <c r="A73" s="417" t="s">
        <v>1237</v>
      </c>
      <c r="B73" s="417" t="s">
        <v>3865</v>
      </c>
      <c r="C73" s="417" t="s">
        <v>4355</v>
      </c>
    </row>
    <row r="74" spans="1:3" ht="71.25">
      <c r="A74" s="417" t="s">
        <v>1238</v>
      </c>
      <c r="B74" s="417" t="s">
        <v>3866</v>
      </c>
      <c r="C74" s="417" t="s">
        <v>3867</v>
      </c>
    </row>
    <row r="75" spans="1:3" ht="71.25">
      <c r="A75" s="417" t="s">
        <v>1239</v>
      </c>
      <c r="B75" s="417" t="s">
        <v>3868</v>
      </c>
      <c r="C75" s="417" t="s">
        <v>4356</v>
      </c>
    </row>
    <row r="76" spans="1:3" ht="78" customHeight="1">
      <c r="A76" s="417" t="s">
        <v>1240</v>
      </c>
      <c r="B76" s="417" t="s">
        <v>3869</v>
      </c>
      <c r="C76" s="417" t="s">
        <v>3870</v>
      </c>
    </row>
    <row r="77" spans="1:3" ht="71.25">
      <c r="A77" s="417" t="s">
        <v>1309</v>
      </c>
      <c r="B77" s="417" t="s">
        <v>3871</v>
      </c>
      <c r="C77" s="417" t="s">
        <v>4357</v>
      </c>
    </row>
    <row r="78" spans="1:3" ht="62.25" customHeight="1">
      <c r="A78" s="417" t="s">
        <v>1310</v>
      </c>
      <c r="B78" s="417" t="s">
        <v>3872</v>
      </c>
      <c r="C78" s="417" t="s">
        <v>3873</v>
      </c>
    </row>
    <row r="79" spans="1:3" ht="71.25">
      <c r="A79" s="417" t="s">
        <v>1311</v>
      </c>
      <c r="B79" s="417" t="s">
        <v>3874</v>
      </c>
      <c r="C79" s="417" t="s">
        <v>4358</v>
      </c>
    </row>
    <row r="80" spans="1:3" ht="63" customHeight="1">
      <c r="A80" s="417" t="s">
        <v>1312</v>
      </c>
      <c r="B80" s="417" t="s">
        <v>3875</v>
      </c>
      <c r="C80" s="417" t="s">
        <v>3876</v>
      </c>
    </row>
    <row r="81" spans="1:3" ht="42.75">
      <c r="A81" s="1057" t="s">
        <v>1313</v>
      </c>
      <c r="B81" s="1057" t="s">
        <v>3877</v>
      </c>
      <c r="C81" s="419" t="s">
        <v>4359</v>
      </c>
    </row>
    <row r="82" spans="1:3" ht="14.25">
      <c r="A82" s="1053"/>
      <c r="B82" s="1053"/>
      <c r="C82" s="373"/>
    </row>
    <row r="83" spans="1:3" ht="42.75">
      <c r="A83" s="1057" t="s">
        <v>1314</v>
      </c>
      <c r="B83" s="1057" t="s">
        <v>3784</v>
      </c>
      <c r="C83" s="419" t="s">
        <v>4360</v>
      </c>
    </row>
    <row r="84" spans="1:3" ht="35.25" customHeight="1">
      <c r="A84" s="1053"/>
      <c r="B84" s="1053"/>
      <c r="C84" s="373"/>
    </row>
    <row r="85" spans="1:3" ht="93.75" customHeight="1">
      <c r="A85" s="417" t="s">
        <v>1318</v>
      </c>
      <c r="B85" s="417" t="s">
        <v>3878</v>
      </c>
      <c r="C85" s="417" t="s">
        <v>4470</v>
      </c>
    </row>
    <row r="86" spans="1:3" ht="71.25">
      <c r="A86" s="417" t="s">
        <v>1319</v>
      </c>
      <c r="B86" s="417" t="s">
        <v>3879</v>
      </c>
      <c r="C86" s="417" t="s">
        <v>4471</v>
      </c>
    </row>
    <row r="87" spans="1:3" ht="85.5">
      <c r="A87" s="417" t="s">
        <v>1322</v>
      </c>
      <c r="B87" s="417" t="s">
        <v>3880</v>
      </c>
      <c r="C87" s="417" t="s">
        <v>4365</v>
      </c>
    </row>
    <row r="88" spans="1:3" ht="85.5">
      <c r="A88" s="417" t="s">
        <v>1323</v>
      </c>
      <c r="B88" s="417" t="s">
        <v>3881</v>
      </c>
      <c r="C88" s="417" t="s">
        <v>4366</v>
      </c>
    </row>
    <row r="89" spans="1:3" ht="93" customHeight="1">
      <c r="A89" s="417" t="s">
        <v>1326</v>
      </c>
      <c r="B89" s="417" t="s">
        <v>3882</v>
      </c>
      <c r="C89" s="417" t="s">
        <v>4367</v>
      </c>
    </row>
    <row r="90" spans="1:3" ht="82.5" customHeight="1">
      <c r="A90" s="417" t="s">
        <v>1328</v>
      </c>
      <c r="B90" s="417" t="s">
        <v>3883</v>
      </c>
      <c r="C90" s="417" t="s">
        <v>4368</v>
      </c>
    </row>
    <row r="91" spans="1:3" ht="84.75" customHeight="1">
      <c r="A91" s="417" t="s">
        <v>1341</v>
      </c>
      <c r="B91" s="417" t="s">
        <v>3884</v>
      </c>
      <c r="C91" s="417" t="s">
        <v>4369</v>
      </c>
    </row>
    <row r="92" spans="1:3" ht="87" customHeight="1">
      <c r="A92" s="417" t="s">
        <v>1342</v>
      </c>
      <c r="B92" s="417" t="s">
        <v>3885</v>
      </c>
      <c r="C92" s="417" t="s">
        <v>4370</v>
      </c>
    </row>
    <row r="93" spans="1:3" ht="69" customHeight="1">
      <c r="A93" s="417" t="s">
        <v>1346</v>
      </c>
      <c r="B93" s="417" t="s">
        <v>3886</v>
      </c>
      <c r="C93" s="417" t="s">
        <v>4472</v>
      </c>
    </row>
    <row r="94" spans="1:3" ht="42.75">
      <c r="A94" s="417" t="s">
        <v>1347</v>
      </c>
      <c r="B94" s="417" t="s">
        <v>3887</v>
      </c>
      <c r="C94" s="417" t="s">
        <v>3777</v>
      </c>
    </row>
    <row r="95" spans="1:3" ht="28.5">
      <c r="A95" s="417" t="s">
        <v>1424</v>
      </c>
      <c r="B95" s="417" t="s">
        <v>3778</v>
      </c>
      <c r="C95" s="417" t="s">
        <v>4361</v>
      </c>
    </row>
    <row r="96" spans="1:3" ht="85.5">
      <c r="A96" s="417" t="s">
        <v>1425</v>
      </c>
      <c r="B96" s="417" t="s">
        <v>3779</v>
      </c>
      <c r="C96" s="417" t="s">
        <v>4469</v>
      </c>
    </row>
    <row r="97" spans="1:3" ht="48" customHeight="1">
      <c r="A97" s="417" t="s">
        <v>1426</v>
      </c>
      <c r="B97" s="417" t="s">
        <v>2018</v>
      </c>
      <c r="C97" s="417" t="s">
        <v>4364</v>
      </c>
    </row>
    <row r="98" spans="1:3" ht="48.75" customHeight="1">
      <c r="A98" s="417" t="s">
        <v>1435</v>
      </c>
      <c r="B98" s="417" t="s">
        <v>2019</v>
      </c>
      <c r="C98" s="417" t="s">
        <v>4363</v>
      </c>
    </row>
    <row r="99" spans="1:3" ht="34.5" customHeight="1">
      <c r="A99" s="417" t="s">
        <v>1427</v>
      </c>
      <c r="B99" s="417" t="s">
        <v>2020</v>
      </c>
      <c r="C99" s="417" t="s">
        <v>4361</v>
      </c>
    </row>
    <row r="100" spans="1:3" ht="34.5" customHeight="1">
      <c r="A100" s="417" t="s">
        <v>1436</v>
      </c>
      <c r="B100" s="417" t="s">
        <v>2021</v>
      </c>
      <c r="C100" s="417" t="s">
        <v>4362</v>
      </c>
    </row>
    <row r="101" spans="1:3" ht="34.5" customHeight="1">
      <c r="A101" s="417" t="s">
        <v>1428</v>
      </c>
      <c r="B101" s="417" t="s">
        <v>1234</v>
      </c>
      <c r="C101" s="417" t="s">
        <v>4361</v>
      </c>
    </row>
    <row r="102" spans="1:3" ht="14.25">
      <c r="A102" s="27"/>
      <c r="B102" s="27"/>
      <c r="C102" s="27"/>
    </row>
    <row r="103" spans="1:3" ht="14.25">
      <c r="A103" s="27"/>
      <c r="B103" s="27"/>
      <c r="C103" s="27"/>
    </row>
  </sheetData>
  <sheetProtection/>
  <mergeCells count="9">
    <mergeCell ref="C14:C15"/>
    <mergeCell ref="A81:A82"/>
    <mergeCell ref="B81:B82"/>
    <mergeCell ref="A83:A84"/>
    <mergeCell ref="B83:B84"/>
    <mergeCell ref="A6:A13"/>
    <mergeCell ref="B6:B13"/>
    <mergeCell ref="A14:A15"/>
    <mergeCell ref="B14:B15"/>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3" r:id="rId1"/>
  <headerFooter differentFirst="1">
    <firstFooter>&amp;C&amp;[178/&amp;[268</firstFooter>
  </headerFooter>
</worksheet>
</file>

<file path=xl/worksheets/sheet32.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D8" sqref="D8:D9"/>
    </sheetView>
  </sheetViews>
  <sheetFormatPr defaultColWidth="0.9921875" defaultRowHeight="15"/>
  <cols>
    <col min="1" max="3" width="4.28125" style="455" customWidth="1"/>
    <col min="4" max="4" width="15.28125" style="435" customWidth="1"/>
    <col min="5" max="5" width="21.421875" style="435" customWidth="1"/>
    <col min="6" max="6" width="14.57421875" style="437" customWidth="1"/>
    <col min="7" max="7" width="18.8515625" style="437" customWidth="1"/>
    <col min="8" max="13" width="14.57421875" style="437" customWidth="1"/>
    <col min="14" max="15" width="11.28125" style="435" customWidth="1"/>
    <col min="16" max="242" width="11.421875" style="435" customWidth="1"/>
    <col min="243" max="243" width="4.28125" style="435" customWidth="1"/>
    <col min="244" max="245" width="12.8515625" style="435" customWidth="1"/>
    <col min="246" max="246" width="5.8515625" style="435" customWidth="1"/>
    <col min="247" max="247" width="14.57421875" style="435" customWidth="1"/>
    <col min="248" max="248" width="18.8515625" style="435" customWidth="1"/>
    <col min="249" max="252" width="14.57421875" style="435" customWidth="1"/>
    <col min="253" max="255" width="11.28125" style="435" customWidth="1"/>
    <col min="256" max="16384" width="0.9921875" style="435" customWidth="1"/>
  </cols>
  <sheetData>
    <row r="1" spans="1:5" ht="15.75">
      <c r="A1" s="434" t="s">
        <v>3663</v>
      </c>
      <c r="B1" s="434"/>
      <c r="C1" s="869"/>
      <c r="E1" s="436"/>
    </row>
    <row r="2" spans="1:13" ht="20.25" customHeight="1">
      <c r="A2" s="438"/>
      <c r="B2" s="438"/>
      <c r="C2" s="438"/>
      <c r="D2" s="439"/>
      <c r="E2" s="439"/>
      <c r="F2" s="440"/>
      <c r="G2" s="440"/>
      <c r="H2" s="440"/>
      <c r="I2" s="440"/>
      <c r="J2" s="440"/>
      <c r="K2" s="440"/>
      <c r="L2" s="440"/>
      <c r="M2" s="440"/>
    </row>
    <row r="3" spans="1:19" s="444" customFormat="1" ht="15.75" customHeight="1">
      <c r="A3" s="434" t="s">
        <v>3664</v>
      </c>
      <c r="B3" s="434"/>
      <c r="C3" s="869"/>
      <c r="D3" s="441"/>
      <c r="E3" s="441"/>
      <c r="F3" s="442"/>
      <c r="G3" s="443"/>
      <c r="H3" s="443"/>
      <c r="I3" s="443"/>
      <c r="J3" s="443"/>
      <c r="K3" s="443"/>
      <c r="L3" s="443"/>
      <c r="M3" s="443"/>
      <c r="N3" s="443"/>
      <c r="O3" s="443"/>
      <c r="P3" s="1064"/>
      <c r="Q3" s="1064"/>
      <c r="R3" s="1064"/>
      <c r="S3" s="1064"/>
    </row>
    <row r="4" spans="1:15" ht="16.5" customHeight="1" thickBot="1">
      <c r="A4" s="445"/>
      <c r="B4" s="445"/>
      <c r="C4" s="870"/>
      <c r="D4" s="446"/>
      <c r="E4" s="446"/>
      <c r="F4" s="447"/>
      <c r="G4" s="447"/>
      <c r="H4" s="447"/>
      <c r="I4" s="447"/>
      <c r="J4" s="447"/>
      <c r="K4" s="447"/>
      <c r="L4" s="447"/>
      <c r="M4" s="447"/>
      <c r="N4" s="446"/>
      <c r="O4" s="446"/>
    </row>
    <row r="5" spans="1:15" ht="13.5" customHeight="1" thickBot="1">
      <c r="A5" s="448"/>
      <c r="B5" s="448"/>
      <c r="C5" s="448"/>
      <c r="D5" s="446" t="s">
        <v>1429</v>
      </c>
      <c r="E5" s="446"/>
      <c r="F5" s="449"/>
      <c r="G5" s="449"/>
      <c r="H5" s="449"/>
      <c r="I5" s="449"/>
      <c r="J5" s="449"/>
      <c r="K5" s="449"/>
      <c r="L5" s="449"/>
      <c r="M5" s="449"/>
      <c r="N5" s="1065" t="s">
        <v>3665</v>
      </c>
      <c r="O5" s="1068" t="s">
        <v>3666</v>
      </c>
    </row>
    <row r="6" spans="1:15" ht="15.75" customHeight="1" thickBot="1">
      <c r="A6" s="448"/>
      <c r="B6" s="448"/>
      <c r="C6" s="448"/>
      <c r="D6" s="446"/>
      <c r="E6" s="446"/>
      <c r="F6" s="1071" t="s">
        <v>4177</v>
      </c>
      <c r="G6" s="1072"/>
      <c r="H6" s="1072"/>
      <c r="I6" s="1072"/>
      <c r="J6" s="1072"/>
      <c r="K6" s="1072"/>
      <c r="L6" s="1072"/>
      <c r="M6" s="1073"/>
      <c r="N6" s="1066"/>
      <c r="O6" s="1069"/>
    </row>
    <row r="7" spans="1:15" s="451" customFormat="1" ht="73.5" customHeight="1" thickBot="1">
      <c r="A7" s="452"/>
      <c r="B7" s="867"/>
      <c r="C7" s="871"/>
      <c r="D7" s="868" t="s">
        <v>3667</v>
      </c>
      <c r="E7" s="880"/>
      <c r="F7" s="450" t="s">
        <v>3668</v>
      </c>
      <c r="G7" s="450" t="s">
        <v>3669</v>
      </c>
      <c r="H7" s="450" t="s">
        <v>3670</v>
      </c>
      <c r="I7" s="450" t="s">
        <v>3671</v>
      </c>
      <c r="J7" s="450" t="s">
        <v>3672</v>
      </c>
      <c r="K7" s="450" t="s">
        <v>2044</v>
      </c>
      <c r="L7" s="450" t="s">
        <v>3673</v>
      </c>
      <c r="M7" s="450" t="s">
        <v>3674</v>
      </c>
      <c r="N7" s="1067"/>
      <c r="O7" s="1070"/>
    </row>
    <row r="8" spans="1:15" ht="47.25">
      <c r="A8" s="452"/>
      <c r="B8" s="865"/>
      <c r="C8" s="872">
        <v>1</v>
      </c>
      <c r="D8" s="1074" t="s">
        <v>1400</v>
      </c>
      <c r="E8" s="881" t="s">
        <v>3675</v>
      </c>
      <c r="F8" s="873" t="s">
        <v>1504</v>
      </c>
      <c r="G8" s="873" t="s">
        <v>1508</v>
      </c>
      <c r="H8" s="873" t="s">
        <v>1509</v>
      </c>
      <c r="I8" s="873" t="s">
        <v>1510</v>
      </c>
      <c r="J8" s="873" t="s">
        <v>1511</v>
      </c>
      <c r="K8" s="873" t="s">
        <v>1512</v>
      </c>
      <c r="L8" s="873" t="s">
        <v>1513</v>
      </c>
      <c r="M8" s="1062" t="s">
        <v>1278</v>
      </c>
      <c r="N8" s="1062" t="s">
        <v>1514</v>
      </c>
      <c r="O8" s="1062" t="s">
        <v>1515</v>
      </c>
    </row>
    <row r="9" spans="1:15" s="454" customFormat="1" ht="47.25">
      <c r="A9" s="453"/>
      <c r="B9" s="866"/>
      <c r="C9" s="866">
        <v>2</v>
      </c>
      <c r="D9" s="1060"/>
      <c r="E9" s="881" t="s">
        <v>3676</v>
      </c>
      <c r="F9" s="874" t="s">
        <v>1437</v>
      </c>
      <c r="G9" s="874" t="s">
        <v>1559</v>
      </c>
      <c r="H9" s="874" t="s">
        <v>1560</v>
      </c>
      <c r="I9" s="874" t="s">
        <v>1561</v>
      </c>
      <c r="J9" s="874" t="s">
        <v>1562</v>
      </c>
      <c r="K9" s="874" t="s">
        <v>1563</v>
      </c>
      <c r="L9" s="874" t="s">
        <v>1564</v>
      </c>
      <c r="M9" s="1063"/>
      <c r="N9" s="1063"/>
      <c r="O9" s="1063"/>
    </row>
    <row r="10" spans="1:15" ht="27.75" customHeight="1">
      <c r="A10" s="448"/>
      <c r="B10" s="448"/>
      <c r="C10" s="448"/>
      <c r="D10" s="875"/>
      <c r="E10" s="882"/>
      <c r="F10" s="875"/>
      <c r="G10" s="875"/>
      <c r="H10" s="875"/>
      <c r="I10" s="875"/>
      <c r="J10" s="875"/>
      <c r="K10" s="875"/>
      <c r="L10" s="875"/>
      <c r="M10" s="891"/>
      <c r="N10" s="891"/>
      <c r="O10" s="891"/>
    </row>
    <row r="11" spans="1:15" ht="47.25">
      <c r="A11" s="452"/>
      <c r="B11" s="865"/>
      <c r="C11" s="872">
        <v>3</v>
      </c>
      <c r="D11" s="1059" t="s">
        <v>1400</v>
      </c>
      <c r="E11" s="881" t="s">
        <v>3675</v>
      </c>
      <c r="F11" s="874" t="s">
        <v>1504</v>
      </c>
      <c r="G11" s="874" t="s">
        <v>1508</v>
      </c>
      <c r="H11" s="874" t="s">
        <v>1509</v>
      </c>
      <c r="I11" s="874" t="s">
        <v>1510</v>
      </c>
      <c r="J11" s="874" t="s">
        <v>1511</v>
      </c>
      <c r="K11" s="874" t="s">
        <v>1512</v>
      </c>
      <c r="L11" s="874" t="s">
        <v>1513</v>
      </c>
      <c r="M11" s="1061" t="s">
        <v>1278</v>
      </c>
      <c r="N11" s="1061" t="s">
        <v>1514</v>
      </c>
      <c r="O11" s="1061" t="s">
        <v>1515</v>
      </c>
    </row>
    <row r="12" spans="1:15" s="454" customFormat="1" ht="47.25">
      <c r="A12" s="453"/>
      <c r="B12" s="866"/>
      <c r="C12" s="866">
        <v>4</v>
      </c>
      <c r="D12" s="1060"/>
      <c r="E12" s="881" t="s">
        <v>3676</v>
      </c>
      <c r="F12" s="874" t="s">
        <v>1437</v>
      </c>
      <c r="G12" s="874" t="s">
        <v>1559</v>
      </c>
      <c r="H12" s="874" t="s">
        <v>1560</v>
      </c>
      <c r="I12" s="874" t="s">
        <v>1561</v>
      </c>
      <c r="J12" s="874" t="s">
        <v>1562</v>
      </c>
      <c r="K12" s="874" t="s">
        <v>1563</v>
      </c>
      <c r="L12" s="874" t="s">
        <v>1564</v>
      </c>
      <c r="M12" s="1061"/>
      <c r="N12" s="1061"/>
      <c r="O12" s="1061"/>
    </row>
    <row r="13" spans="4:15" ht="13.5" thickBot="1">
      <c r="D13" s="876"/>
      <c r="E13" s="883"/>
      <c r="F13" s="877"/>
      <c r="G13" s="877"/>
      <c r="H13" s="877"/>
      <c r="I13" s="877"/>
      <c r="J13" s="877"/>
      <c r="K13" s="877"/>
      <c r="L13" s="877"/>
      <c r="M13" s="892"/>
      <c r="N13" s="893"/>
      <c r="O13" s="893"/>
    </row>
    <row r="14" spans="1:15" ht="47.25">
      <c r="A14" s="452"/>
      <c r="B14" s="865"/>
      <c r="C14" s="872">
        <v>5</v>
      </c>
      <c r="D14" s="1059" t="s">
        <v>1400</v>
      </c>
      <c r="E14" s="881" t="s">
        <v>3675</v>
      </c>
      <c r="F14" s="874" t="s">
        <v>1504</v>
      </c>
      <c r="G14" s="874" t="s">
        <v>1508</v>
      </c>
      <c r="H14" s="874" t="s">
        <v>1509</v>
      </c>
      <c r="I14" s="874" t="s">
        <v>1510</v>
      </c>
      <c r="J14" s="874" t="s">
        <v>1511</v>
      </c>
      <c r="K14" s="874" t="s">
        <v>1512</v>
      </c>
      <c r="L14" s="874" t="s">
        <v>1513</v>
      </c>
      <c r="M14" s="1062" t="s">
        <v>1278</v>
      </c>
      <c r="N14" s="1062" t="s">
        <v>1514</v>
      </c>
      <c r="O14" s="1062" t="s">
        <v>1515</v>
      </c>
    </row>
    <row r="15" spans="1:15" s="454" customFormat="1" ht="47.25">
      <c r="A15" s="453"/>
      <c r="B15" s="866"/>
      <c r="C15" s="866">
        <v>6</v>
      </c>
      <c r="D15" s="1060"/>
      <c r="E15" s="881" t="s">
        <v>3676</v>
      </c>
      <c r="F15" s="874" t="s">
        <v>1437</v>
      </c>
      <c r="G15" s="874" t="s">
        <v>1559</v>
      </c>
      <c r="H15" s="874" t="s">
        <v>1560</v>
      </c>
      <c r="I15" s="874" t="s">
        <v>1561</v>
      </c>
      <c r="J15" s="874" t="s">
        <v>1562</v>
      </c>
      <c r="K15" s="874" t="s">
        <v>1563</v>
      </c>
      <c r="L15" s="874" t="s">
        <v>1564</v>
      </c>
      <c r="M15" s="1063"/>
      <c r="N15" s="1063"/>
      <c r="O15" s="1063"/>
    </row>
    <row r="16" spans="1:15" ht="27.75" customHeight="1">
      <c r="A16" s="448"/>
      <c r="B16" s="448"/>
      <c r="C16" s="448"/>
      <c r="D16" s="875"/>
      <c r="E16" s="882"/>
      <c r="F16" s="875"/>
      <c r="G16" s="875"/>
      <c r="H16" s="875"/>
      <c r="I16" s="875"/>
      <c r="J16" s="875"/>
      <c r="K16" s="875"/>
      <c r="L16" s="875"/>
      <c r="M16" s="891"/>
      <c r="N16" s="891"/>
      <c r="O16" s="891"/>
    </row>
    <row r="17" spans="1:15" ht="47.25">
      <c r="A17" s="452"/>
      <c r="B17" s="865"/>
      <c r="C17" s="872">
        <v>7</v>
      </c>
      <c r="D17" s="1059" t="s">
        <v>1400</v>
      </c>
      <c r="E17" s="881" t="s">
        <v>3675</v>
      </c>
      <c r="F17" s="874" t="s">
        <v>1504</v>
      </c>
      <c r="G17" s="874" t="s">
        <v>1508</v>
      </c>
      <c r="H17" s="874" t="s">
        <v>1509</v>
      </c>
      <c r="I17" s="874" t="s">
        <v>1510</v>
      </c>
      <c r="J17" s="874" t="s">
        <v>1511</v>
      </c>
      <c r="K17" s="874" t="s">
        <v>1512</v>
      </c>
      <c r="L17" s="874" t="s">
        <v>1513</v>
      </c>
      <c r="M17" s="1061" t="s">
        <v>1278</v>
      </c>
      <c r="N17" s="1061" t="s">
        <v>1514</v>
      </c>
      <c r="O17" s="1061" t="s">
        <v>1515</v>
      </c>
    </row>
    <row r="18" spans="1:15" s="454" customFormat="1" ht="47.25">
      <c r="A18" s="453"/>
      <c r="B18" s="866"/>
      <c r="C18" s="866">
        <v>8</v>
      </c>
      <c r="D18" s="1060"/>
      <c r="E18" s="881" t="s">
        <v>3676</v>
      </c>
      <c r="F18" s="874" t="s">
        <v>1437</v>
      </c>
      <c r="G18" s="874" t="s">
        <v>1559</v>
      </c>
      <c r="H18" s="874" t="s">
        <v>1560</v>
      </c>
      <c r="I18" s="874" t="s">
        <v>1561</v>
      </c>
      <c r="J18" s="874" t="s">
        <v>1562</v>
      </c>
      <c r="K18" s="874" t="s">
        <v>1563</v>
      </c>
      <c r="L18" s="874" t="s">
        <v>1564</v>
      </c>
      <c r="M18" s="1061"/>
      <c r="N18" s="1061"/>
      <c r="O18" s="1061"/>
    </row>
    <row r="19" spans="4:15" ht="13.5" thickBot="1">
      <c r="D19" s="876"/>
      <c r="E19" s="883"/>
      <c r="F19" s="877"/>
      <c r="G19" s="877"/>
      <c r="H19" s="877"/>
      <c r="I19" s="877"/>
      <c r="J19" s="877"/>
      <c r="K19" s="877"/>
      <c r="L19" s="877"/>
      <c r="M19" s="892"/>
      <c r="N19" s="893"/>
      <c r="O19" s="893"/>
    </row>
    <row r="20" spans="1:15" ht="47.25">
      <c r="A20" s="452"/>
      <c r="B20" s="865"/>
      <c r="C20" s="872">
        <v>9</v>
      </c>
      <c r="D20" s="1059" t="s">
        <v>1400</v>
      </c>
      <c r="E20" s="881" t="s">
        <v>3675</v>
      </c>
      <c r="F20" s="874" t="s">
        <v>1504</v>
      </c>
      <c r="G20" s="874" t="s">
        <v>1508</v>
      </c>
      <c r="H20" s="874" t="s">
        <v>1509</v>
      </c>
      <c r="I20" s="874" t="s">
        <v>1510</v>
      </c>
      <c r="J20" s="874" t="s">
        <v>1511</v>
      </c>
      <c r="K20" s="874" t="s">
        <v>1512</v>
      </c>
      <c r="L20" s="874" t="s">
        <v>1513</v>
      </c>
      <c r="M20" s="1062" t="s">
        <v>1278</v>
      </c>
      <c r="N20" s="1062" t="s">
        <v>1514</v>
      </c>
      <c r="O20" s="1062" t="s">
        <v>1515</v>
      </c>
    </row>
    <row r="21" spans="1:15" s="454" customFormat="1" ht="47.25">
      <c r="A21" s="453"/>
      <c r="B21" s="866"/>
      <c r="C21" s="866">
        <v>10</v>
      </c>
      <c r="D21" s="1060"/>
      <c r="E21" s="881" t="s">
        <v>3676</v>
      </c>
      <c r="F21" s="874" t="s">
        <v>1437</v>
      </c>
      <c r="G21" s="874" t="s">
        <v>1559</v>
      </c>
      <c r="H21" s="874" t="s">
        <v>1560</v>
      </c>
      <c r="I21" s="874" t="s">
        <v>1561</v>
      </c>
      <c r="J21" s="874" t="s">
        <v>1562</v>
      </c>
      <c r="K21" s="874" t="s">
        <v>1563</v>
      </c>
      <c r="L21" s="874" t="s">
        <v>1564</v>
      </c>
      <c r="M21" s="1063"/>
      <c r="N21" s="1063"/>
      <c r="O21" s="1063"/>
    </row>
    <row r="22" spans="1:15" ht="27.75" customHeight="1">
      <c r="A22" s="448"/>
      <c r="B22" s="448"/>
      <c r="C22" s="448"/>
      <c r="D22" s="875"/>
      <c r="E22" s="882"/>
      <c r="F22" s="875"/>
      <c r="G22" s="875"/>
      <c r="H22" s="875"/>
      <c r="I22" s="875"/>
      <c r="J22" s="875"/>
      <c r="K22" s="875"/>
      <c r="L22" s="875"/>
      <c r="M22" s="891"/>
      <c r="N22" s="891"/>
      <c r="O22" s="891"/>
    </row>
    <row r="23" spans="1:15" ht="47.25">
      <c r="A23" s="452"/>
      <c r="B23" s="865"/>
      <c r="C23" s="872">
        <v>11</v>
      </c>
      <c r="D23" s="1059" t="s">
        <v>1400</v>
      </c>
      <c r="E23" s="881" t="s">
        <v>3675</v>
      </c>
      <c r="F23" s="874" t="s">
        <v>1504</v>
      </c>
      <c r="G23" s="874" t="s">
        <v>1508</v>
      </c>
      <c r="H23" s="874" t="s">
        <v>1509</v>
      </c>
      <c r="I23" s="874" t="s">
        <v>1510</v>
      </c>
      <c r="J23" s="874" t="s">
        <v>1511</v>
      </c>
      <c r="K23" s="874" t="s">
        <v>1512</v>
      </c>
      <c r="L23" s="874" t="s">
        <v>1513</v>
      </c>
      <c r="M23" s="1061" t="s">
        <v>1278</v>
      </c>
      <c r="N23" s="1061" t="s">
        <v>1514</v>
      </c>
      <c r="O23" s="1061" t="s">
        <v>1515</v>
      </c>
    </row>
    <row r="24" spans="1:15" s="454" customFormat="1" ht="47.25">
      <c r="A24" s="453"/>
      <c r="B24" s="866"/>
      <c r="C24" s="866">
        <v>12</v>
      </c>
      <c r="D24" s="1060"/>
      <c r="E24" s="881" t="s">
        <v>3676</v>
      </c>
      <c r="F24" s="874" t="s">
        <v>1437</v>
      </c>
      <c r="G24" s="874" t="s">
        <v>1559</v>
      </c>
      <c r="H24" s="874" t="s">
        <v>1560</v>
      </c>
      <c r="I24" s="874" t="s">
        <v>1561</v>
      </c>
      <c r="J24" s="874" t="s">
        <v>1562</v>
      </c>
      <c r="K24" s="874" t="s">
        <v>1563</v>
      </c>
      <c r="L24" s="874" t="s">
        <v>1564</v>
      </c>
      <c r="M24" s="1061"/>
      <c r="N24" s="1061"/>
      <c r="O24" s="1061"/>
    </row>
    <row r="25" spans="4:15" ht="13.5" thickBot="1">
      <c r="D25" s="876"/>
      <c r="E25" s="883"/>
      <c r="F25" s="877"/>
      <c r="G25" s="877"/>
      <c r="H25" s="877"/>
      <c r="I25" s="877"/>
      <c r="J25" s="877"/>
      <c r="K25" s="877"/>
      <c r="L25" s="877"/>
      <c r="M25" s="892"/>
      <c r="N25" s="893"/>
      <c r="O25" s="893"/>
    </row>
    <row r="26" spans="1:15" ht="47.25">
      <c r="A26" s="452"/>
      <c r="B26" s="865"/>
      <c r="C26" s="872">
        <v>13</v>
      </c>
      <c r="D26" s="1059" t="s">
        <v>1400</v>
      </c>
      <c r="E26" s="881" t="s">
        <v>3675</v>
      </c>
      <c r="F26" s="874" t="s">
        <v>1504</v>
      </c>
      <c r="G26" s="874" t="s">
        <v>1508</v>
      </c>
      <c r="H26" s="874" t="s">
        <v>1509</v>
      </c>
      <c r="I26" s="874" t="s">
        <v>1510</v>
      </c>
      <c r="J26" s="874" t="s">
        <v>1511</v>
      </c>
      <c r="K26" s="874" t="s">
        <v>1512</v>
      </c>
      <c r="L26" s="874" t="s">
        <v>1513</v>
      </c>
      <c r="M26" s="1062" t="s">
        <v>1278</v>
      </c>
      <c r="N26" s="1062" t="s">
        <v>1514</v>
      </c>
      <c r="O26" s="1062" t="s">
        <v>1515</v>
      </c>
    </row>
    <row r="27" spans="1:15" s="454" customFormat="1" ht="47.25">
      <c r="A27" s="453"/>
      <c r="B27" s="866"/>
      <c r="C27" s="866">
        <v>14</v>
      </c>
      <c r="D27" s="1060"/>
      <c r="E27" s="881" t="s">
        <v>3676</v>
      </c>
      <c r="F27" s="874" t="s">
        <v>1437</v>
      </c>
      <c r="G27" s="874" t="s">
        <v>1559</v>
      </c>
      <c r="H27" s="874" t="s">
        <v>1560</v>
      </c>
      <c r="I27" s="874" t="s">
        <v>1561</v>
      </c>
      <c r="J27" s="874" t="s">
        <v>1562</v>
      </c>
      <c r="K27" s="874" t="s">
        <v>1563</v>
      </c>
      <c r="L27" s="874" t="s">
        <v>1564</v>
      </c>
      <c r="M27" s="1063"/>
      <c r="N27" s="1063"/>
      <c r="O27" s="1063"/>
    </row>
    <row r="28" spans="1:15" ht="27.75" customHeight="1">
      <c r="A28" s="448"/>
      <c r="B28" s="448"/>
      <c r="C28" s="448"/>
      <c r="D28" s="875"/>
      <c r="E28" s="882"/>
      <c r="F28" s="875"/>
      <c r="G28" s="875"/>
      <c r="H28" s="875"/>
      <c r="I28" s="875"/>
      <c r="J28" s="875"/>
      <c r="K28" s="875"/>
      <c r="L28" s="875"/>
      <c r="M28" s="891"/>
      <c r="N28" s="891"/>
      <c r="O28" s="891"/>
    </row>
    <row r="29" spans="1:15" ht="47.25">
      <c r="A29" s="452"/>
      <c r="B29" s="865"/>
      <c r="C29" s="872">
        <v>15</v>
      </c>
      <c r="D29" s="1059" t="s">
        <v>1400</v>
      </c>
      <c r="E29" s="881" t="s">
        <v>3675</v>
      </c>
      <c r="F29" s="874" t="s">
        <v>1504</v>
      </c>
      <c r="G29" s="874" t="s">
        <v>1508</v>
      </c>
      <c r="H29" s="874" t="s">
        <v>1509</v>
      </c>
      <c r="I29" s="874" t="s">
        <v>1510</v>
      </c>
      <c r="J29" s="874" t="s">
        <v>1511</v>
      </c>
      <c r="K29" s="874" t="s">
        <v>1512</v>
      </c>
      <c r="L29" s="874" t="s">
        <v>1513</v>
      </c>
      <c r="M29" s="1061" t="s">
        <v>1278</v>
      </c>
      <c r="N29" s="1061" t="s">
        <v>1514</v>
      </c>
      <c r="O29" s="1061" t="s">
        <v>1515</v>
      </c>
    </row>
    <row r="30" spans="1:15" s="454" customFormat="1" ht="47.25">
      <c r="A30" s="453"/>
      <c r="B30" s="866"/>
      <c r="C30" s="866">
        <v>16</v>
      </c>
      <c r="D30" s="1060"/>
      <c r="E30" s="881" t="s">
        <v>3676</v>
      </c>
      <c r="F30" s="874" t="s">
        <v>1437</v>
      </c>
      <c r="G30" s="874" t="s">
        <v>1559</v>
      </c>
      <c r="H30" s="874" t="s">
        <v>1560</v>
      </c>
      <c r="I30" s="874" t="s">
        <v>1561</v>
      </c>
      <c r="J30" s="874" t="s">
        <v>1562</v>
      </c>
      <c r="K30" s="874" t="s">
        <v>1563</v>
      </c>
      <c r="L30" s="874" t="s">
        <v>1564</v>
      </c>
      <c r="M30" s="1061"/>
      <c r="N30" s="1061"/>
      <c r="O30" s="1061"/>
    </row>
    <row r="31" spans="4:15" ht="13.5" thickBot="1">
      <c r="D31" s="876"/>
      <c r="E31" s="883"/>
      <c r="F31" s="877"/>
      <c r="G31" s="877"/>
      <c r="H31" s="877"/>
      <c r="I31" s="877"/>
      <c r="J31" s="877"/>
      <c r="K31" s="877"/>
      <c r="L31" s="877"/>
      <c r="M31" s="892"/>
      <c r="N31" s="893"/>
      <c r="O31" s="893"/>
    </row>
    <row r="32" spans="1:15" ht="47.25">
      <c r="A32" s="452"/>
      <c r="B32" s="865"/>
      <c r="C32" s="872">
        <v>17</v>
      </c>
      <c r="D32" s="1059" t="s">
        <v>1400</v>
      </c>
      <c r="E32" s="881" t="s">
        <v>3675</v>
      </c>
      <c r="F32" s="874" t="s">
        <v>1504</v>
      </c>
      <c r="G32" s="874" t="s">
        <v>1508</v>
      </c>
      <c r="H32" s="874" t="s">
        <v>1509</v>
      </c>
      <c r="I32" s="874" t="s">
        <v>1510</v>
      </c>
      <c r="J32" s="874" t="s">
        <v>1511</v>
      </c>
      <c r="K32" s="874" t="s">
        <v>1512</v>
      </c>
      <c r="L32" s="874" t="s">
        <v>1513</v>
      </c>
      <c r="M32" s="1062" t="s">
        <v>1278</v>
      </c>
      <c r="N32" s="1062" t="s">
        <v>1514</v>
      </c>
      <c r="O32" s="1062" t="s">
        <v>1515</v>
      </c>
    </row>
    <row r="33" spans="1:15" s="454" customFormat="1" ht="47.25">
      <c r="A33" s="453"/>
      <c r="B33" s="866"/>
      <c r="C33" s="866">
        <v>18</v>
      </c>
      <c r="D33" s="1060"/>
      <c r="E33" s="881" t="s">
        <v>3676</v>
      </c>
      <c r="F33" s="874" t="s">
        <v>1437</v>
      </c>
      <c r="G33" s="874" t="s">
        <v>1559</v>
      </c>
      <c r="H33" s="874" t="s">
        <v>1560</v>
      </c>
      <c r="I33" s="874" t="s">
        <v>1561</v>
      </c>
      <c r="J33" s="874" t="s">
        <v>1562</v>
      </c>
      <c r="K33" s="874" t="s">
        <v>1563</v>
      </c>
      <c r="L33" s="874" t="s">
        <v>1564</v>
      </c>
      <c r="M33" s="1063"/>
      <c r="N33" s="1063"/>
      <c r="O33" s="1063"/>
    </row>
    <row r="34" spans="1:15" ht="27.75" customHeight="1">
      <c r="A34" s="448"/>
      <c r="B34" s="448"/>
      <c r="C34" s="448"/>
      <c r="D34" s="875"/>
      <c r="E34" s="882"/>
      <c r="F34" s="875"/>
      <c r="G34" s="875"/>
      <c r="H34" s="875"/>
      <c r="I34" s="875"/>
      <c r="J34" s="875"/>
      <c r="K34" s="875"/>
      <c r="L34" s="875"/>
      <c r="M34" s="891"/>
      <c r="N34" s="891"/>
      <c r="O34" s="891"/>
    </row>
    <row r="35" spans="1:15" ht="47.25">
      <c r="A35" s="452"/>
      <c r="B35" s="865"/>
      <c r="C35" s="872">
        <v>19</v>
      </c>
      <c r="D35" s="1059" t="s">
        <v>1400</v>
      </c>
      <c r="E35" s="881" t="s">
        <v>3675</v>
      </c>
      <c r="F35" s="874" t="s">
        <v>1504</v>
      </c>
      <c r="G35" s="874" t="s">
        <v>1508</v>
      </c>
      <c r="H35" s="874" t="s">
        <v>1509</v>
      </c>
      <c r="I35" s="874" t="s">
        <v>1510</v>
      </c>
      <c r="J35" s="874" t="s">
        <v>1511</v>
      </c>
      <c r="K35" s="874" t="s">
        <v>1512</v>
      </c>
      <c r="L35" s="874" t="s">
        <v>1513</v>
      </c>
      <c r="M35" s="1061" t="s">
        <v>1278</v>
      </c>
      <c r="N35" s="1061" t="s">
        <v>1514</v>
      </c>
      <c r="O35" s="1061" t="s">
        <v>1515</v>
      </c>
    </row>
    <row r="36" spans="1:15" s="454" customFormat="1" ht="47.25">
      <c r="A36" s="453"/>
      <c r="B36" s="866"/>
      <c r="C36" s="866">
        <v>20</v>
      </c>
      <c r="D36" s="1060"/>
      <c r="E36" s="881" t="s">
        <v>3676</v>
      </c>
      <c r="F36" s="874" t="s">
        <v>1437</v>
      </c>
      <c r="G36" s="874" t="s">
        <v>1559</v>
      </c>
      <c r="H36" s="874" t="s">
        <v>1560</v>
      </c>
      <c r="I36" s="874" t="s">
        <v>1561</v>
      </c>
      <c r="J36" s="874" t="s">
        <v>1562</v>
      </c>
      <c r="K36" s="874" t="s">
        <v>1563</v>
      </c>
      <c r="L36" s="874" t="s">
        <v>1564</v>
      </c>
      <c r="M36" s="1061"/>
      <c r="N36" s="1061"/>
      <c r="O36" s="1061"/>
    </row>
    <row r="37" spans="4:15" ht="13.5" thickBot="1">
      <c r="D37" s="876"/>
      <c r="E37" s="883"/>
      <c r="F37" s="877"/>
      <c r="G37" s="877"/>
      <c r="H37" s="877"/>
      <c r="I37" s="877"/>
      <c r="J37" s="877"/>
      <c r="K37" s="877"/>
      <c r="L37" s="877"/>
      <c r="M37" s="892"/>
      <c r="N37" s="893"/>
      <c r="O37" s="893"/>
    </row>
    <row r="38" spans="1:15" ht="47.25">
      <c r="A38" s="452"/>
      <c r="B38" s="865"/>
      <c r="C38" s="872">
        <v>21</v>
      </c>
      <c r="D38" s="1059" t="s">
        <v>1400</v>
      </c>
      <c r="E38" s="881" t="s">
        <v>3675</v>
      </c>
      <c r="F38" s="874" t="s">
        <v>1504</v>
      </c>
      <c r="G38" s="874" t="s">
        <v>1508</v>
      </c>
      <c r="H38" s="874" t="s">
        <v>1509</v>
      </c>
      <c r="I38" s="874" t="s">
        <v>1510</v>
      </c>
      <c r="J38" s="874" t="s">
        <v>1511</v>
      </c>
      <c r="K38" s="874" t="s">
        <v>1512</v>
      </c>
      <c r="L38" s="874" t="s">
        <v>1513</v>
      </c>
      <c r="M38" s="1062" t="s">
        <v>1278</v>
      </c>
      <c r="N38" s="1062" t="s">
        <v>1514</v>
      </c>
      <c r="O38" s="1062" t="s">
        <v>1515</v>
      </c>
    </row>
    <row r="39" spans="1:15" s="454" customFormat="1" ht="47.25">
      <c r="A39" s="453"/>
      <c r="B39" s="866"/>
      <c r="C39" s="866">
        <v>22</v>
      </c>
      <c r="D39" s="1060"/>
      <c r="E39" s="881" t="s">
        <v>3676</v>
      </c>
      <c r="F39" s="874" t="s">
        <v>1437</v>
      </c>
      <c r="G39" s="874" t="s">
        <v>1559</v>
      </c>
      <c r="H39" s="874" t="s">
        <v>1560</v>
      </c>
      <c r="I39" s="874" t="s">
        <v>1561</v>
      </c>
      <c r="J39" s="874" t="s">
        <v>1562</v>
      </c>
      <c r="K39" s="874" t="s">
        <v>1563</v>
      </c>
      <c r="L39" s="874" t="s">
        <v>1564</v>
      </c>
      <c r="M39" s="1063"/>
      <c r="N39" s="1063"/>
      <c r="O39" s="1063"/>
    </row>
    <row r="40" spans="1:15" ht="27.75" customHeight="1">
      <c r="A40" s="448"/>
      <c r="B40" s="448"/>
      <c r="C40" s="448"/>
      <c r="D40" s="875"/>
      <c r="E40" s="882"/>
      <c r="F40" s="875"/>
      <c r="G40" s="875"/>
      <c r="H40" s="875"/>
      <c r="I40" s="875"/>
      <c r="J40" s="875"/>
      <c r="K40" s="875"/>
      <c r="L40" s="875"/>
      <c r="M40" s="891"/>
      <c r="N40" s="891"/>
      <c r="O40" s="891"/>
    </row>
    <row r="41" spans="1:15" ht="47.25">
      <c r="A41" s="452"/>
      <c r="B41" s="865"/>
      <c r="C41" s="872">
        <v>23</v>
      </c>
      <c r="D41" s="1059" t="s">
        <v>1400</v>
      </c>
      <c r="E41" s="881" t="s">
        <v>3675</v>
      </c>
      <c r="F41" s="874" t="s">
        <v>1504</v>
      </c>
      <c r="G41" s="874" t="s">
        <v>1508</v>
      </c>
      <c r="H41" s="874" t="s">
        <v>1509</v>
      </c>
      <c r="I41" s="874" t="s">
        <v>1510</v>
      </c>
      <c r="J41" s="874" t="s">
        <v>1511</v>
      </c>
      <c r="K41" s="874" t="s">
        <v>1512</v>
      </c>
      <c r="L41" s="874" t="s">
        <v>1513</v>
      </c>
      <c r="M41" s="1061" t="s">
        <v>1278</v>
      </c>
      <c r="N41" s="1061" t="s">
        <v>1514</v>
      </c>
      <c r="O41" s="1061" t="s">
        <v>1515</v>
      </c>
    </row>
    <row r="42" spans="1:15" s="454" customFormat="1" ht="47.25">
      <c r="A42" s="453"/>
      <c r="B42" s="866"/>
      <c r="C42" s="866">
        <v>24</v>
      </c>
      <c r="D42" s="1060"/>
      <c r="E42" s="881" t="s">
        <v>3676</v>
      </c>
      <c r="F42" s="874" t="s">
        <v>1437</v>
      </c>
      <c r="G42" s="874" t="s">
        <v>1559</v>
      </c>
      <c r="H42" s="874" t="s">
        <v>1560</v>
      </c>
      <c r="I42" s="874" t="s">
        <v>1561</v>
      </c>
      <c r="J42" s="874" t="s">
        <v>1562</v>
      </c>
      <c r="K42" s="874" t="s">
        <v>1563</v>
      </c>
      <c r="L42" s="874" t="s">
        <v>1564</v>
      </c>
      <c r="M42" s="1061"/>
      <c r="N42" s="1061"/>
      <c r="O42" s="1061"/>
    </row>
    <row r="43" spans="4:15" ht="13.5" thickBot="1">
      <c r="D43" s="876"/>
      <c r="E43" s="883"/>
      <c r="F43" s="877"/>
      <c r="G43" s="877"/>
      <c r="H43" s="877"/>
      <c r="I43" s="877"/>
      <c r="J43" s="877"/>
      <c r="K43" s="877"/>
      <c r="L43" s="877"/>
      <c r="M43" s="892"/>
      <c r="N43" s="893"/>
      <c r="O43" s="893"/>
    </row>
    <row r="44" spans="1:15" ht="47.25">
      <c r="A44" s="452"/>
      <c r="B44" s="865"/>
      <c r="C44" s="872">
        <v>25</v>
      </c>
      <c r="D44" s="1059" t="s">
        <v>1400</v>
      </c>
      <c r="E44" s="881" t="s">
        <v>3675</v>
      </c>
      <c r="F44" s="874" t="s">
        <v>1504</v>
      </c>
      <c r="G44" s="874" t="s">
        <v>1508</v>
      </c>
      <c r="H44" s="874" t="s">
        <v>1509</v>
      </c>
      <c r="I44" s="874" t="s">
        <v>1510</v>
      </c>
      <c r="J44" s="874" t="s">
        <v>1511</v>
      </c>
      <c r="K44" s="874" t="s">
        <v>1512</v>
      </c>
      <c r="L44" s="874" t="s">
        <v>1513</v>
      </c>
      <c r="M44" s="1062" t="s">
        <v>1278</v>
      </c>
      <c r="N44" s="1062" t="s">
        <v>1514</v>
      </c>
      <c r="O44" s="1062" t="s">
        <v>1515</v>
      </c>
    </row>
    <row r="45" spans="1:15" s="454" customFormat="1" ht="47.25">
      <c r="A45" s="453"/>
      <c r="B45" s="866"/>
      <c r="C45" s="866">
        <v>26</v>
      </c>
      <c r="D45" s="1060"/>
      <c r="E45" s="881" t="s">
        <v>3676</v>
      </c>
      <c r="F45" s="874" t="s">
        <v>1437</v>
      </c>
      <c r="G45" s="874" t="s">
        <v>1559</v>
      </c>
      <c r="H45" s="874" t="s">
        <v>1560</v>
      </c>
      <c r="I45" s="874" t="s">
        <v>1561</v>
      </c>
      <c r="J45" s="874" t="s">
        <v>1562</v>
      </c>
      <c r="K45" s="874" t="s">
        <v>1563</v>
      </c>
      <c r="L45" s="874" t="s">
        <v>1564</v>
      </c>
      <c r="M45" s="1063"/>
      <c r="N45" s="1063"/>
      <c r="O45" s="1063"/>
    </row>
    <row r="46" spans="1:15" ht="27.75" customHeight="1">
      <c r="A46" s="448"/>
      <c r="B46" s="448"/>
      <c r="C46" s="448"/>
      <c r="D46" s="875"/>
      <c r="E46" s="882"/>
      <c r="F46" s="875"/>
      <c r="G46" s="875"/>
      <c r="H46" s="875"/>
      <c r="I46" s="875"/>
      <c r="J46" s="875"/>
      <c r="K46" s="875"/>
      <c r="L46" s="875"/>
      <c r="M46" s="891"/>
      <c r="N46" s="891"/>
      <c r="O46" s="891"/>
    </row>
    <row r="47" spans="1:15" ht="47.25">
      <c r="A47" s="452"/>
      <c r="B47" s="865"/>
      <c r="C47" s="872">
        <v>27</v>
      </c>
      <c r="D47" s="1059" t="s">
        <v>1400</v>
      </c>
      <c r="E47" s="881" t="s">
        <v>3675</v>
      </c>
      <c r="F47" s="874" t="s">
        <v>1504</v>
      </c>
      <c r="G47" s="874" t="s">
        <v>1508</v>
      </c>
      <c r="H47" s="874" t="s">
        <v>1509</v>
      </c>
      <c r="I47" s="874" t="s">
        <v>1510</v>
      </c>
      <c r="J47" s="874" t="s">
        <v>1511</v>
      </c>
      <c r="K47" s="874" t="s">
        <v>1512</v>
      </c>
      <c r="L47" s="874" t="s">
        <v>1513</v>
      </c>
      <c r="M47" s="1061" t="s">
        <v>1278</v>
      </c>
      <c r="N47" s="1061" t="s">
        <v>1514</v>
      </c>
      <c r="O47" s="1061" t="s">
        <v>1515</v>
      </c>
    </row>
    <row r="48" spans="1:15" s="454" customFormat="1" ht="47.25">
      <c r="A48" s="453"/>
      <c r="B48" s="866"/>
      <c r="C48" s="866">
        <v>28</v>
      </c>
      <c r="D48" s="1060"/>
      <c r="E48" s="881" t="s">
        <v>3676</v>
      </c>
      <c r="F48" s="874" t="s">
        <v>1437</v>
      </c>
      <c r="G48" s="874" t="s">
        <v>1559</v>
      </c>
      <c r="H48" s="874" t="s">
        <v>1560</v>
      </c>
      <c r="I48" s="874" t="s">
        <v>1561</v>
      </c>
      <c r="J48" s="874" t="s">
        <v>1562</v>
      </c>
      <c r="K48" s="874" t="s">
        <v>1563</v>
      </c>
      <c r="L48" s="874" t="s">
        <v>1564</v>
      </c>
      <c r="M48" s="1061"/>
      <c r="N48" s="1061"/>
      <c r="O48" s="1061"/>
    </row>
    <row r="49" spans="4:15" ht="13.5" thickBot="1">
      <c r="D49" s="876"/>
      <c r="E49" s="883"/>
      <c r="F49" s="877"/>
      <c r="G49" s="877"/>
      <c r="H49" s="877"/>
      <c r="I49" s="877"/>
      <c r="J49" s="877"/>
      <c r="K49" s="877"/>
      <c r="L49" s="877"/>
      <c r="M49" s="892"/>
      <c r="N49" s="893"/>
      <c r="O49" s="893"/>
    </row>
    <row r="50" spans="1:15" ht="47.25">
      <c r="A50" s="452"/>
      <c r="B50" s="865"/>
      <c r="C50" s="872">
        <v>29</v>
      </c>
      <c r="D50" s="1059" t="s">
        <v>1400</v>
      </c>
      <c r="E50" s="881" t="s">
        <v>3675</v>
      </c>
      <c r="F50" s="874" t="s">
        <v>1504</v>
      </c>
      <c r="G50" s="874" t="s">
        <v>1508</v>
      </c>
      <c r="H50" s="874" t="s">
        <v>1509</v>
      </c>
      <c r="I50" s="874" t="s">
        <v>1510</v>
      </c>
      <c r="J50" s="874" t="s">
        <v>1511</v>
      </c>
      <c r="K50" s="874" t="s">
        <v>1512</v>
      </c>
      <c r="L50" s="874" t="s">
        <v>1513</v>
      </c>
      <c r="M50" s="1062" t="s">
        <v>1278</v>
      </c>
      <c r="N50" s="1062" t="s">
        <v>1514</v>
      </c>
      <c r="O50" s="1062" t="s">
        <v>1515</v>
      </c>
    </row>
    <row r="51" spans="1:15" s="454" customFormat="1" ht="47.25">
      <c r="A51" s="453"/>
      <c r="B51" s="866"/>
      <c r="C51" s="866">
        <v>30</v>
      </c>
      <c r="D51" s="1060"/>
      <c r="E51" s="881" t="s">
        <v>3676</v>
      </c>
      <c r="F51" s="874" t="s">
        <v>1437</v>
      </c>
      <c r="G51" s="874" t="s">
        <v>1559</v>
      </c>
      <c r="H51" s="874" t="s">
        <v>1560</v>
      </c>
      <c r="I51" s="874" t="s">
        <v>1561</v>
      </c>
      <c r="J51" s="874" t="s">
        <v>1562</v>
      </c>
      <c r="K51" s="874" t="s">
        <v>1563</v>
      </c>
      <c r="L51" s="874" t="s">
        <v>1564</v>
      </c>
      <c r="M51" s="1063"/>
      <c r="N51" s="1063"/>
      <c r="O51" s="1063"/>
    </row>
    <row r="52" spans="1:15" ht="27.75" customHeight="1">
      <c r="A52" s="448"/>
      <c r="B52" s="448"/>
      <c r="C52" s="448"/>
      <c r="D52" s="875"/>
      <c r="E52" s="882"/>
      <c r="F52" s="875"/>
      <c r="G52" s="875"/>
      <c r="H52" s="875"/>
      <c r="I52" s="875"/>
      <c r="J52" s="875"/>
      <c r="K52" s="875"/>
      <c r="L52" s="875"/>
      <c r="M52" s="891"/>
      <c r="N52" s="891"/>
      <c r="O52" s="891"/>
    </row>
    <row r="53" spans="1:15" ht="47.25">
      <c r="A53" s="452"/>
      <c r="B53" s="865"/>
      <c r="C53" s="872">
        <v>31</v>
      </c>
      <c r="D53" s="1059" t="s">
        <v>1400</v>
      </c>
      <c r="E53" s="881" t="s">
        <v>3675</v>
      </c>
      <c r="F53" s="874" t="s">
        <v>1504</v>
      </c>
      <c r="G53" s="874" t="s">
        <v>1508</v>
      </c>
      <c r="H53" s="874" t="s">
        <v>1509</v>
      </c>
      <c r="I53" s="874" t="s">
        <v>1510</v>
      </c>
      <c r="J53" s="874" t="s">
        <v>1511</v>
      </c>
      <c r="K53" s="874" t="s">
        <v>1512</v>
      </c>
      <c r="L53" s="874" t="s">
        <v>1513</v>
      </c>
      <c r="M53" s="1061" t="s">
        <v>1278</v>
      </c>
      <c r="N53" s="1061" t="s">
        <v>1514</v>
      </c>
      <c r="O53" s="1061" t="s">
        <v>1515</v>
      </c>
    </row>
    <row r="54" spans="1:15" s="454" customFormat="1" ht="47.25">
      <c r="A54" s="453"/>
      <c r="B54" s="866"/>
      <c r="C54" s="866">
        <v>32</v>
      </c>
      <c r="D54" s="1060"/>
      <c r="E54" s="881" t="s">
        <v>3676</v>
      </c>
      <c r="F54" s="874" t="s">
        <v>1437</v>
      </c>
      <c r="G54" s="874" t="s">
        <v>1559</v>
      </c>
      <c r="H54" s="874" t="s">
        <v>1560</v>
      </c>
      <c r="I54" s="874" t="s">
        <v>1561</v>
      </c>
      <c r="J54" s="874" t="s">
        <v>1562</v>
      </c>
      <c r="K54" s="874" t="s">
        <v>1563</v>
      </c>
      <c r="L54" s="874" t="s">
        <v>1564</v>
      </c>
      <c r="M54" s="1061"/>
      <c r="N54" s="1061"/>
      <c r="O54" s="1061"/>
    </row>
    <row r="55" spans="4:15" ht="13.5" thickBot="1">
      <c r="D55" s="876"/>
      <c r="E55" s="883"/>
      <c r="F55" s="877"/>
      <c r="G55" s="877"/>
      <c r="H55" s="877"/>
      <c r="I55" s="877"/>
      <c r="J55" s="877"/>
      <c r="K55" s="877"/>
      <c r="L55" s="877"/>
      <c r="M55" s="892"/>
      <c r="N55" s="893"/>
      <c r="O55" s="893"/>
    </row>
    <row r="56" spans="1:15" ht="47.25">
      <c r="A56" s="452"/>
      <c r="B56" s="865"/>
      <c r="C56" s="872">
        <v>33</v>
      </c>
      <c r="D56" s="1059" t="s">
        <v>1400</v>
      </c>
      <c r="E56" s="881" t="s">
        <v>3675</v>
      </c>
      <c r="F56" s="878" t="s">
        <v>1504</v>
      </c>
      <c r="G56" s="878" t="s">
        <v>1508</v>
      </c>
      <c r="H56" s="878" t="s">
        <v>1509</v>
      </c>
      <c r="I56" s="878" t="s">
        <v>1510</v>
      </c>
      <c r="J56" s="878" t="s">
        <v>1511</v>
      </c>
      <c r="K56" s="878" t="s">
        <v>1512</v>
      </c>
      <c r="L56" s="878" t="s">
        <v>1513</v>
      </c>
      <c r="M56" s="1062" t="s">
        <v>1278</v>
      </c>
      <c r="N56" s="1062" t="s">
        <v>1514</v>
      </c>
      <c r="O56" s="1062" t="s">
        <v>1515</v>
      </c>
    </row>
    <row r="57" spans="1:15" s="454" customFormat="1" ht="47.25">
      <c r="A57" s="453"/>
      <c r="B57" s="866"/>
      <c r="C57" s="866">
        <v>34</v>
      </c>
      <c r="D57" s="1060"/>
      <c r="E57" s="881" t="s">
        <v>3676</v>
      </c>
      <c r="F57" s="879" t="s">
        <v>1437</v>
      </c>
      <c r="G57" s="879" t="s">
        <v>1559</v>
      </c>
      <c r="H57" s="879" t="s">
        <v>1560</v>
      </c>
      <c r="I57" s="879" t="s">
        <v>1561</v>
      </c>
      <c r="J57" s="879" t="s">
        <v>1562</v>
      </c>
      <c r="K57" s="879" t="s">
        <v>1563</v>
      </c>
      <c r="L57" s="879" t="s">
        <v>1564</v>
      </c>
      <c r="M57" s="1063"/>
      <c r="N57" s="1063"/>
      <c r="O57" s="1063"/>
    </row>
    <row r="58" spans="1:15" ht="27.75" customHeight="1">
      <c r="A58" s="448"/>
      <c r="B58" s="448"/>
      <c r="C58" s="448"/>
      <c r="D58" s="875"/>
      <c r="E58" s="882"/>
      <c r="F58" s="875"/>
      <c r="G58" s="875"/>
      <c r="H58" s="875"/>
      <c r="I58" s="875"/>
      <c r="J58" s="875"/>
      <c r="K58" s="875"/>
      <c r="L58" s="875"/>
      <c r="M58" s="891"/>
      <c r="N58" s="891"/>
      <c r="O58" s="891"/>
    </row>
    <row r="59" spans="1:15" ht="47.25">
      <c r="A59" s="452"/>
      <c r="B59" s="865"/>
      <c r="C59" s="872">
        <v>35</v>
      </c>
      <c r="D59" s="1059" t="s">
        <v>1400</v>
      </c>
      <c r="E59" s="881" t="s">
        <v>3675</v>
      </c>
      <c r="F59" s="874" t="s">
        <v>1504</v>
      </c>
      <c r="G59" s="874" t="s">
        <v>1508</v>
      </c>
      <c r="H59" s="874" t="s">
        <v>1509</v>
      </c>
      <c r="I59" s="874" t="s">
        <v>1510</v>
      </c>
      <c r="J59" s="874" t="s">
        <v>1511</v>
      </c>
      <c r="K59" s="874" t="s">
        <v>1512</v>
      </c>
      <c r="L59" s="874" t="s">
        <v>1513</v>
      </c>
      <c r="M59" s="1061" t="s">
        <v>1278</v>
      </c>
      <c r="N59" s="1061" t="s">
        <v>1514</v>
      </c>
      <c r="O59" s="1061" t="s">
        <v>1515</v>
      </c>
    </row>
    <row r="60" spans="1:15" s="454" customFormat="1" ht="47.25">
      <c r="A60" s="453"/>
      <c r="B60" s="866"/>
      <c r="C60" s="866">
        <v>3</v>
      </c>
      <c r="D60" s="1060"/>
      <c r="E60" s="881" t="s">
        <v>3676</v>
      </c>
      <c r="F60" s="874" t="s">
        <v>1437</v>
      </c>
      <c r="G60" s="874" t="s">
        <v>1559</v>
      </c>
      <c r="H60" s="874" t="s">
        <v>1560</v>
      </c>
      <c r="I60" s="874" t="s">
        <v>1561</v>
      </c>
      <c r="J60" s="874" t="s">
        <v>1562</v>
      </c>
      <c r="K60" s="874" t="s">
        <v>1563</v>
      </c>
      <c r="L60" s="874" t="s">
        <v>1564</v>
      </c>
      <c r="M60" s="1061"/>
      <c r="N60" s="1061"/>
      <c r="O60" s="1061"/>
    </row>
    <row r="61" spans="4:15" ht="13.5" thickBot="1">
      <c r="D61" s="876"/>
      <c r="E61" s="883"/>
      <c r="F61" s="877"/>
      <c r="G61" s="877"/>
      <c r="H61" s="877"/>
      <c r="I61" s="877"/>
      <c r="J61" s="877"/>
      <c r="K61" s="877"/>
      <c r="L61" s="877"/>
      <c r="M61" s="892"/>
      <c r="N61" s="893"/>
      <c r="O61" s="893"/>
    </row>
    <row r="62" spans="1:15" ht="47.25">
      <c r="A62" s="452"/>
      <c r="B62" s="865"/>
      <c r="C62" s="872">
        <v>37</v>
      </c>
      <c r="D62" s="1059" t="s">
        <v>1400</v>
      </c>
      <c r="E62" s="881" t="s">
        <v>3675</v>
      </c>
      <c r="F62" s="874" t="s">
        <v>1504</v>
      </c>
      <c r="G62" s="874" t="s">
        <v>1508</v>
      </c>
      <c r="H62" s="874" t="s">
        <v>1509</v>
      </c>
      <c r="I62" s="874" t="s">
        <v>1510</v>
      </c>
      <c r="J62" s="874" t="s">
        <v>1511</v>
      </c>
      <c r="K62" s="874" t="s">
        <v>1512</v>
      </c>
      <c r="L62" s="874" t="s">
        <v>1513</v>
      </c>
      <c r="M62" s="1062" t="s">
        <v>1278</v>
      </c>
      <c r="N62" s="1062" t="s">
        <v>1514</v>
      </c>
      <c r="O62" s="1062" t="s">
        <v>1515</v>
      </c>
    </row>
    <row r="63" spans="1:15" s="454" customFormat="1" ht="47.25">
      <c r="A63" s="453"/>
      <c r="B63" s="866"/>
      <c r="C63" s="866">
        <v>38</v>
      </c>
      <c r="D63" s="1060"/>
      <c r="E63" s="881" t="s">
        <v>3676</v>
      </c>
      <c r="F63" s="874" t="s">
        <v>1437</v>
      </c>
      <c r="G63" s="874" t="s">
        <v>1559</v>
      </c>
      <c r="H63" s="874" t="s">
        <v>1560</v>
      </c>
      <c r="I63" s="874" t="s">
        <v>1561</v>
      </c>
      <c r="J63" s="874" t="s">
        <v>1562</v>
      </c>
      <c r="K63" s="874" t="s">
        <v>1563</v>
      </c>
      <c r="L63" s="874" t="s">
        <v>1564</v>
      </c>
      <c r="M63" s="1063"/>
      <c r="N63" s="1063"/>
      <c r="O63" s="1063"/>
    </row>
    <row r="64" spans="1:15" ht="27.75" customHeight="1">
      <c r="A64" s="448"/>
      <c r="B64" s="448"/>
      <c r="C64" s="448"/>
      <c r="D64" s="875"/>
      <c r="E64" s="882"/>
      <c r="F64" s="875"/>
      <c r="G64" s="875"/>
      <c r="H64" s="875"/>
      <c r="I64" s="875"/>
      <c r="J64" s="875"/>
      <c r="K64" s="875"/>
      <c r="L64" s="875"/>
      <c r="M64" s="891"/>
      <c r="N64" s="891"/>
      <c r="O64" s="891"/>
    </row>
    <row r="65" spans="1:15" ht="47.25">
      <c r="A65" s="452"/>
      <c r="B65" s="865"/>
      <c r="C65" s="872">
        <v>39</v>
      </c>
      <c r="D65" s="1059" t="s">
        <v>1400</v>
      </c>
      <c r="E65" s="881" t="s">
        <v>3675</v>
      </c>
      <c r="F65" s="874" t="s">
        <v>1504</v>
      </c>
      <c r="G65" s="874" t="s">
        <v>1508</v>
      </c>
      <c r="H65" s="874" t="s">
        <v>1509</v>
      </c>
      <c r="I65" s="874" t="s">
        <v>1510</v>
      </c>
      <c r="J65" s="874" t="s">
        <v>1511</v>
      </c>
      <c r="K65" s="874" t="s">
        <v>1512</v>
      </c>
      <c r="L65" s="874" t="s">
        <v>1513</v>
      </c>
      <c r="M65" s="1061" t="s">
        <v>1278</v>
      </c>
      <c r="N65" s="1061" t="s">
        <v>1514</v>
      </c>
      <c r="O65" s="1061" t="s">
        <v>1515</v>
      </c>
    </row>
    <row r="66" spans="1:15" s="454" customFormat="1" ht="47.25">
      <c r="A66" s="453"/>
      <c r="B66" s="866"/>
      <c r="C66" s="866">
        <v>40</v>
      </c>
      <c r="D66" s="1060"/>
      <c r="E66" s="881" t="s">
        <v>3676</v>
      </c>
      <c r="F66" s="874" t="s">
        <v>1437</v>
      </c>
      <c r="G66" s="874" t="s">
        <v>1559</v>
      </c>
      <c r="H66" s="874" t="s">
        <v>1560</v>
      </c>
      <c r="I66" s="874" t="s">
        <v>1561</v>
      </c>
      <c r="J66" s="874" t="s">
        <v>1562</v>
      </c>
      <c r="K66" s="874" t="s">
        <v>1563</v>
      </c>
      <c r="L66" s="874" t="s">
        <v>1564</v>
      </c>
      <c r="M66" s="1061"/>
      <c r="N66" s="1061"/>
      <c r="O66" s="1061"/>
    </row>
  </sheetData>
  <sheetProtection password="DAB2" sheet="1" objects="1" scenarios="1"/>
  <mergeCells count="84">
    <mergeCell ref="P3:S3"/>
    <mergeCell ref="N5:N7"/>
    <mergeCell ref="O5:O7"/>
    <mergeCell ref="F6:M6"/>
    <mergeCell ref="D8:D9"/>
    <mergeCell ref="M8:M9"/>
    <mergeCell ref="N8:N9"/>
    <mergeCell ref="O8:O9"/>
    <mergeCell ref="D14:D15"/>
    <mergeCell ref="M14:M15"/>
    <mergeCell ref="N14:N15"/>
    <mergeCell ref="O14:O15"/>
    <mergeCell ref="D11:D12"/>
    <mergeCell ref="M11:M12"/>
    <mergeCell ref="N11:N12"/>
    <mergeCell ref="O11:O12"/>
    <mergeCell ref="D17:D18"/>
    <mergeCell ref="M17:M18"/>
    <mergeCell ref="N17:N18"/>
    <mergeCell ref="O17:O18"/>
    <mergeCell ref="D20:D21"/>
    <mergeCell ref="M20:M21"/>
    <mergeCell ref="N20:N21"/>
    <mergeCell ref="O20:O21"/>
    <mergeCell ref="D23:D24"/>
    <mergeCell ref="M23:M24"/>
    <mergeCell ref="N23:N24"/>
    <mergeCell ref="O23:O24"/>
    <mergeCell ref="D26:D27"/>
    <mergeCell ref="M26:M27"/>
    <mergeCell ref="N26:N27"/>
    <mergeCell ref="O26:O27"/>
    <mergeCell ref="D29:D30"/>
    <mergeCell ref="M29:M30"/>
    <mergeCell ref="N29:N30"/>
    <mergeCell ref="O29:O30"/>
    <mergeCell ref="D32:D33"/>
    <mergeCell ref="M32:M33"/>
    <mergeCell ref="N32:N33"/>
    <mergeCell ref="O32:O33"/>
    <mergeCell ref="D35:D36"/>
    <mergeCell ref="M35:M36"/>
    <mergeCell ref="N35:N36"/>
    <mergeCell ref="O35:O36"/>
    <mergeCell ref="D38:D39"/>
    <mergeCell ref="M38:M39"/>
    <mergeCell ref="N38:N39"/>
    <mergeCell ref="O38:O39"/>
    <mergeCell ref="D41:D42"/>
    <mergeCell ref="M41:M42"/>
    <mergeCell ref="N41:N42"/>
    <mergeCell ref="O41:O42"/>
    <mergeCell ref="D44:D45"/>
    <mergeCell ref="M44:M45"/>
    <mergeCell ref="N44:N45"/>
    <mergeCell ref="O44:O45"/>
    <mergeCell ref="D47:D48"/>
    <mergeCell ref="M47:M48"/>
    <mergeCell ref="N47:N48"/>
    <mergeCell ref="O47:O48"/>
    <mergeCell ref="D50:D51"/>
    <mergeCell ref="M50:M51"/>
    <mergeCell ref="N50:N51"/>
    <mergeCell ref="O50:O51"/>
    <mergeCell ref="N62:N63"/>
    <mergeCell ref="O62:O63"/>
    <mergeCell ref="D53:D54"/>
    <mergeCell ref="M53:M54"/>
    <mergeCell ref="N53:N54"/>
    <mergeCell ref="O53:O54"/>
    <mergeCell ref="D56:D57"/>
    <mergeCell ref="M56:M57"/>
    <mergeCell ref="N56:N57"/>
    <mergeCell ref="O56:O57"/>
    <mergeCell ref="D65:D66"/>
    <mergeCell ref="M65:M66"/>
    <mergeCell ref="N65:N66"/>
    <mergeCell ref="O65:O66"/>
    <mergeCell ref="D59:D60"/>
    <mergeCell ref="M59:M60"/>
    <mergeCell ref="N59:N60"/>
    <mergeCell ref="O59:O60"/>
    <mergeCell ref="D62:D63"/>
    <mergeCell ref="M62:M6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810"/>
  <sheetViews>
    <sheetView zoomScale="75" zoomScaleNormal="75" zoomScalePageLayoutView="0" workbookViewId="0" topLeftCell="A1">
      <selection activeCell="C34" sqref="C34"/>
    </sheetView>
  </sheetViews>
  <sheetFormatPr defaultColWidth="11.421875" defaultRowHeight="15"/>
  <cols>
    <col min="2" max="2" width="11.28125" style="377" customWidth="1"/>
    <col min="3" max="3" width="110.00390625" style="0" customWidth="1"/>
  </cols>
  <sheetData>
    <row r="1" spans="2:3" ht="15.75" thickBot="1">
      <c r="B1" s="399"/>
      <c r="C1" s="398" t="s">
        <v>3128</v>
      </c>
    </row>
    <row r="2" spans="1:4" ht="15">
      <c r="A2" s="391" t="s">
        <v>28</v>
      </c>
      <c r="B2" s="394"/>
      <c r="C2" s="397" t="str">
        <f>C18</f>
        <v>Aucune erreur dans l'onglet BI-T</v>
      </c>
      <c r="D2" s="908" t="s">
        <v>4671</v>
      </c>
    </row>
    <row r="3" spans="1:4" ht="15">
      <c r="A3" s="392" t="s">
        <v>29</v>
      </c>
      <c r="B3" s="395"/>
      <c r="C3" s="389" t="str">
        <f>C20</f>
        <v>Aucune erreur dans l'onglet BS-C1-T</v>
      </c>
      <c r="D3" s="908" t="s">
        <v>4672</v>
      </c>
    </row>
    <row r="4" spans="1:4" ht="15">
      <c r="A4" s="392" t="s">
        <v>30</v>
      </c>
      <c r="B4" s="395"/>
      <c r="C4" s="389" t="str">
        <f>C53</f>
        <v>Aucune erreur dans l'onglet TP-F1Q-T</v>
      </c>
      <c r="D4" s="908" t="s">
        <v>4673</v>
      </c>
    </row>
    <row r="5" spans="1:4" ht="15">
      <c r="A5" s="392" t="s">
        <v>31</v>
      </c>
      <c r="B5" s="395"/>
      <c r="C5" s="389" t="str">
        <f>C76</f>
        <v>Aucune erreur dans l'onglet TP-E1Q-T</v>
      </c>
      <c r="D5" s="908" t="s">
        <v>4674</v>
      </c>
    </row>
    <row r="6" spans="1:4" ht="15">
      <c r="A6" s="392" t="s">
        <v>2061</v>
      </c>
      <c r="B6" s="395"/>
      <c r="C6" s="389" t="str">
        <f>C205</f>
        <v>Aucune erreur dans l'onglet SCR-B2A-T</v>
      </c>
      <c r="D6" s="908" t="s">
        <v>2037</v>
      </c>
    </row>
    <row r="7" spans="1:4" ht="15">
      <c r="A7" s="392" t="s">
        <v>32</v>
      </c>
      <c r="B7" s="395"/>
      <c r="C7" s="389" t="str">
        <f>C215</f>
        <v>Aucune erreur dans l'onglet SCR-B3A-T</v>
      </c>
      <c r="D7" s="908" t="s">
        <v>4675</v>
      </c>
    </row>
    <row r="8" spans="1:4" ht="15">
      <c r="A8" s="392" t="s">
        <v>33</v>
      </c>
      <c r="B8" s="395"/>
      <c r="C8" s="389" t="str">
        <f>C266</f>
        <v>Aucune erreur dans l'onglet SCR-B3B-T</v>
      </c>
      <c r="D8" s="908" t="s">
        <v>4676</v>
      </c>
    </row>
    <row r="9" spans="1:4" ht="15">
      <c r="A9" s="392" t="s">
        <v>34</v>
      </c>
      <c r="B9" s="395"/>
      <c r="C9" s="389" t="str">
        <f>C271</f>
        <v>Aucune erreur dans l'onglet SCR-B3C-T</v>
      </c>
      <c r="D9" s="908" t="s">
        <v>4677</v>
      </c>
    </row>
    <row r="10" spans="1:4" ht="15">
      <c r="A10" s="392" t="s">
        <v>35</v>
      </c>
      <c r="B10" s="395"/>
      <c r="C10" s="389" t="str">
        <f>C313</f>
        <v>Aucune erreur dans l'onglet SCR-B3D-T</v>
      </c>
      <c r="D10" s="908" t="s">
        <v>4678</v>
      </c>
    </row>
    <row r="11" spans="1:4" ht="15">
      <c r="A11" s="392" t="s">
        <v>36</v>
      </c>
      <c r="B11" s="395"/>
      <c r="C11" s="389" t="str">
        <f>C351</f>
        <v>Aucune erreur dans l'onglet SCR-B3E-T</v>
      </c>
      <c r="D11" s="908" t="s">
        <v>4679</v>
      </c>
    </row>
    <row r="12" spans="1:4" ht="15">
      <c r="A12" s="392" t="s">
        <v>37</v>
      </c>
      <c r="B12" s="395"/>
      <c r="C12" s="389" t="str">
        <f>C359</f>
        <v>Aucune erreur dans l'onglet SCR-B3F-T</v>
      </c>
      <c r="D12" s="908" t="s">
        <v>4680</v>
      </c>
    </row>
    <row r="13" spans="1:4" ht="15">
      <c r="A13" s="392" t="s">
        <v>38</v>
      </c>
      <c r="B13" s="395"/>
      <c r="C13" s="389" t="str">
        <f>C730</f>
        <v>Aucune erreur dans l'onglet SCR-B3G-T</v>
      </c>
      <c r="D13" s="908" t="s">
        <v>4681</v>
      </c>
    </row>
    <row r="14" spans="1:4" ht="15">
      <c r="A14" s="392" t="s">
        <v>39</v>
      </c>
      <c r="B14" s="395"/>
      <c r="C14" s="389" t="str">
        <f>C734</f>
        <v>Aucune erreur dans l'onglet MCR-B4A-T</v>
      </c>
      <c r="D14" s="908" t="s">
        <v>4682</v>
      </c>
    </row>
    <row r="15" spans="1:4" ht="15.75" thickBot="1">
      <c r="A15" s="393" t="s">
        <v>2062</v>
      </c>
      <c r="B15" s="396"/>
      <c r="C15" s="390" t="str">
        <f>C741</f>
        <v>Aucune erreur dans l'onglet MCR-B4B-T</v>
      </c>
      <c r="D15" s="908" t="s">
        <v>1984</v>
      </c>
    </row>
    <row r="16" spans="4:5" ht="15">
      <c r="D16" s="478"/>
      <c r="E16" s="478" t="s">
        <v>4683</v>
      </c>
    </row>
    <row r="17" ht="15.75" thickBot="1"/>
    <row r="18" spans="1:4" ht="15.75" thickBot="1">
      <c r="A18" s="382" t="s">
        <v>28</v>
      </c>
      <c r="B18" s="383">
        <v>0</v>
      </c>
      <c r="C18" s="380" t="s">
        <v>3127</v>
      </c>
      <c r="D18" s="478" t="s">
        <v>3888</v>
      </c>
    </row>
    <row r="19" spans="1:2" ht="15">
      <c r="A19" s="374"/>
      <c r="B19" s="376"/>
    </row>
    <row r="20" spans="1:4" ht="15.75" thickBot="1">
      <c r="A20" s="377">
        <f>IF(B20=0,0,1)</f>
        <v>0</v>
      </c>
      <c r="B20" s="379">
        <f>SUM(B21:B49)</f>
        <v>0</v>
      </c>
      <c r="C20" s="380" t="str">
        <f>IF(B20=0,"Aucune erreur dans l'onglet BS-C1-T",B20&amp;" erreur(s) dans l'état BS-C1-T")</f>
        <v>Aucune erreur dans l'onglet BS-C1-T</v>
      </c>
      <c r="D20" s="478" t="s">
        <v>3888</v>
      </c>
    </row>
    <row r="21" spans="1:3" ht="15">
      <c r="A21" s="1075" t="s">
        <v>29</v>
      </c>
      <c r="B21" s="378">
        <f>IF(ISNUMBER(IF('BS-C1-T'!D15='BS-C1-T'!D16+'BS-C1-T'!D17,0,1)),IF('BS-C1-T'!D15='BS-C1-T'!D16+'BS-C1-T'!D17,0,1),0)</f>
        <v>0</v>
      </c>
      <c r="C21" s="372" t="s">
        <v>3102</v>
      </c>
    </row>
    <row r="22" spans="1:3" ht="15">
      <c r="A22" s="1076"/>
      <c r="B22" s="378">
        <f>IF(ISNUMBER(IF('BS-C1-T'!D12='BS-C1-T'!D13+'BS-C1-T'!D14+'BS-C1-T'!D15+'BS-C1-T'!D18+'BS-C1-T'!D23+'BS-C1-T'!D24+'BS-C1-T'!D25+'BS-C1-T'!D26,0,1)),IF('BS-C1-T'!D12='BS-C1-T'!D13+'BS-C1-T'!D14+'BS-C1-T'!D15+'BS-C1-T'!D18+'BS-C1-T'!D23+'BS-C1-T'!D24+'BS-C1-T'!D25+'BS-C1-T'!D26,0,1),0)</f>
        <v>0</v>
      </c>
      <c r="C22" s="386" t="s">
        <v>4501</v>
      </c>
    </row>
    <row r="23" spans="1:3" ht="15">
      <c r="A23" s="1076"/>
      <c r="B23" s="378">
        <f>IF(ISNUMBER(IF('BS-C1-T'!E15='BS-C1-T'!E16+'BS-C1-T'!E17,0,1)),IF('BS-C1-T'!E15='BS-C1-T'!E16+'BS-C1-T'!E17,0,1),0)</f>
        <v>0</v>
      </c>
      <c r="C23" s="372" t="s">
        <v>3103</v>
      </c>
    </row>
    <row r="24" spans="1:3" ht="15">
      <c r="A24" s="1076"/>
      <c r="B24" s="378">
        <f>IF(ISNUMBER(IF('BS-C1-T'!E12='BS-C1-T'!E13+'BS-C1-T'!E14+'BS-C1-T'!E15+'BS-C1-T'!E18+'BS-C1-T'!E23+'BS-C1-T'!E24+'BS-C1-T'!E25+'BS-C1-T'!E26,0,1)),IF('BS-C1-T'!E12='BS-C1-T'!E13+'BS-C1-T'!E14+'BS-C1-T'!E15+'BS-C1-T'!E18+'BS-C1-T'!E23+'BS-C1-T'!E24+'BS-C1-T'!E25+'BS-C1-T'!E26,0,1),0)</f>
        <v>0</v>
      </c>
      <c r="C24" s="372" t="s">
        <v>4502</v>
      </c>
    </row>
    <row r="25" spans="1:3" ht="15">
      <c r="A25" s="1076"/>
      <c r="B25" s="378">
        <f>IF(ISNUMBER(IF('BS-C1-T'!D18='BS-C1-T'!D19+'BS-C1-T'!D20+'BS-C1-T'!D21+'BS-C1-T'!D22,0,1)),IF('BS-C1-T'!D18='BS-C1-T'!D19+'BS-C1-T'!D20+'BS-C1-T'!D21+'BS-C1-T'!D22,0,1),0)</f>
        <v>0</v>
      </c>
      <c r="C25" s="372" t="s">
        <v>3104</v>
      </c>
    </row>
    <row r="26" spans="1:3" ht="15">
      <c r="A26" s="1076"/>
      <c r="B26" s="378">
        <f>IF(ISNUMBER(IF('BS-C1-T'!E18='BS-C1-T'!E19+'BS-C1-T'!E20+'BS-C1-T'!E21+'BS-C1-T'!E22,0,1)),IF('BS-C1-T'!E18='BS-C1-T'!E19+'BS-C1-T'!E20+'BS-C1-T'!E21+'BS-C1-T'!E22,0,1),0)</f>
        <v>0</v>
      </c>
      <c r="C26" s="372" t="s">
        <v>3105</v>
      </c>
    </row>
    <row r="27" spans="1:3" ht="15">
      <c r="A27" s="1076"/>
      <c r="B27" s="378">
        <f>IF(ISNUMBER(IF('BS-C1-T'!D28='BS-C1-T'!D29+'BS-C1-T'!D30+'BS-C1-T'!D31,0,1)),IF('BS-C1-T'!D28='BS-C1-T'!D29+'BS-C1-T'!D30+'BS-C1-T'!D31,0,1),0)</f>
        <v>0</v>
      </c>
      <c r="C27" s="372" t="s">
        <v>3106</v>
      </c>
    </row>
    <row r="28" spans="1:3" ht="15">
      <c r="A28" s="1076"/>
      <c r="B28" s="378">
        <f>IF(ISNUMBER('BS-C1-T'!E28),IF('BS-C1-T'!E28='BS-C1-T'!E31,0,1),0)</f>
        <v>0</v>
      </c>
      <c r="C28" s="386" t="s">
        <v>4498</v>
      </c>
    </row>
    <row r="29" spans="1:3" ht="15">
      <c r="A29" s="1076"/>
      <c r="B29" s="375">
        <f>IF(ISNUMBER(IF('BS-C1-T'!D32='BS-C1-T'!D33+'BS-C1-T'!D36+'BS-C1-T'!D39,0,1)),IF('BS-C1-T'!D32='BS-C1-T'!D33+'BS-C1-T'!D36+'BS-C1-T'!D39,0,1),0)</f>
        <v>0</v>
      </c>
      <c r="C29" s="372" t="s">
        <v>3107</v>
      </c>
    </row>
    <row r="30" spans="1:3" ht="15">
      <c r="A30" s="1076"/>
      <c r="B30" s="375">
        <f>IF(ISNUMBER(IF('BS-C1-T'!E32='BS-C1-T'!E33+'BS-C1-T'!E36+'BS-C1-T'!E39,0,1)),IF('BS-C1-T'!E32='BS-C1-T'!E33+'BS-C1-T'!E36+'BS-C1-T'!E39,0,1),0)</f>
        <v>0</v>
      </c>
      <c r="C30" s="372" t="s">
        <v>3111</v>
      </c>
    </row>
    <row r="31" spans="1:3" ht="15">
      <c r="A31" s="1076"/>
      <c r="B31" s="375">
        <f>IF(ISNUMBER(IF('BS-C1-T'!D33='BS-C1-T'!D34+'BS-C1-T'!D35,0,1)),IF('BS-C1-T'!D33='BS-C1-T'!D34+'BS-C1-T'!D35,0,1),0)</f>
        <v>0</v>
      </c>
      <c r="C31" s="372" t="s">
        <v>3108</v>
      </c>
    </row>
    <row r="32" spans="1:3" ht="15">
      <c r="A32" s="1076"/>
      <c r="B32" s="375">
        <f>IF(ISNUMBER(IF('BS-C1-T'!E33='BS-C1-T'!E34+'BS-C1-T'!E35,0,1)),IF('BS-C1-T'!E33='BS-C1-T'!E34+'BS-C1-T'!E35,0,1),0)</f>
        <v>0</v>
      </c>
      <c r="C32" s="372" t="s">
        <v>3112</v>
      </c>
    </row>
    <row r="33" spans="1:3" ht="15">
      <c r="A33" s="1076"/>
      <c r="B33" s="375">
        <f>IF(ISNUMBER(IF('BS-C1-T'!D36='BS-C1-T'!D37+'BS-C1-T'!D38,0,1)),IF('BS-C1-T'!D36='BS-C1-T'!D37+'BS-C1-T'!D38,0,1),0)</f>
        <v>0</v>
      </c>
      <c r="C33" s="372" t="s">
        <v>3109</v>
      </c>
    </row>
    <row r="34" spans="1:3" ht="15">
      <c r="A34" s="1076"/>
      <c r="B34" s="375">
        <f>IF(ISNUMBER(IF('BS-C1-T'!E36='BS-C1-T'!E37+'BS-C1-T'!E38,0,1)),IF('BS-C1-T'!E36='BS-C1-T'!E37+'BS-C1-T'!E38,0,1),0)</f>
        <v>0</v>
      </c>
      <c r="C34" s="372" t="s">
        <v>3113</v>
      </c>
    </row>
    <row r="35" spans="1:3" ht="15">
      <c r="A35" s="1076"/>
      <c r="B35" s="378">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86" t="s">
        <v>3110</v>
      </c>
    </row>
    <row r="36" spans="1:3" ht="15">
      <c r="A36" s="1076"/>
      <c r="B36" s="378">
        <f>IF(ISNUMBER(IF('BS-C1-T'!E48='BS-C1-T'!E8+'BS-C1-T'!E9+'BS-C1-T'!E10+'BS-C1-T'!E11+'BS-C1-T'!E12+'BS-C1-T'!E27+'BS-C1-T'!E28+'BS-C1-T'!E32+'BS-C1-T'!E40+'BS-C1-T'!E41+'BS-C1-T'!E42+'BS-C1-T'!E43+'BS-C1-T'!E44+'BS-C1-T'!E45+'BS-C1-T'!E46+'BS-C1-T'!E47,0,1)),IF('BS-C1-T'!E48='BS-C1-T'!E8+'BS-C1-T'!E9+'BS-C1-T'!E10+'BS-C1-T'!E11+'BS-C1-T'!E12+'BS-C1-T'!E27+'BS-C1-T'!E28+'BS-C1-T'!E32+'BS-C1-T'!E40+'BS-C1-T'!E41+'BS-C1-T'!E42+'BS-C1-T'!E43+'BS-C1-T'!E44+'BS-C1-T'!E45+'BS-C1-T'!E46+'BS-C1-T'!E47,0,1),0)</f>
        <v>0</v>
      </c>
      <c r="C36" s="386" t="s">
        <v>4686</v>
      </c>
    </row>
    <row r="37" spans="1:3" ht="15">
      <c r="A37" s="1076"/>
      <c r="B37" s="375">
        <f>IF(ISNUMBER(IF('BS-C1-T'!E51='BS-C1-T'!E52+'BS-C1-T'!E56,0,1)),IF('BS-C1-T'!E51='BS-C1-T'!E52+'BS-C1-T'!E56,0,1),0)</f>
        <v>0</v>
      </c>
      <c r="C37" s="372" t="s">
        <v>3114</v>
      </c>
    </row>
    <row r="38" spans="1:3" ht="15">
      <c r="A38" s="1076"/>
      <c r="B38" s="375">
        <f>IF(ISNUMBER(IF('BS-C1-T'!D52='BS-C1-T'!D53+'BS-C1-T'!D54+'BS-C1-T'!D55,0,1)),IF('BS-C1-T'!D52='BS-C1-T'!D53+'BS-C1-T'!D54+'BS-C1-T'!D55,0,1),0)</f>
        <v>0</v>
      </c>
      <c r="C38" s="372" t="s">
        <v>3116</v>
      </c>
    </row>
    <row r="39" spans="1:3" ht="15">
      <c r="A39" s="1076"/>
      <c r="B39" s="375">
        <f>IF(ISNUMBER(IF('BS-C1-T'!D56='BS-C1-T'!D57+'BS-C1-T'!D58+'BS-C1-T'!D59,0,1)),IF('BS-C1-T'!D56='BS-C1-T'!D57+'BS-C1-T'!D58+'BS-C1-T'!D59,0,1),0)</f>
        <v>0</v>
      </c>
      <c r="C39" s="372" t="s">
        <v>3117</v>
      </c>
    </row>
    <row r="40" spans="1:3" ht="15">
      <c r="A40" s="1076"/>
      <c r="B40" s="375">
        <f>IF(ISNUMBER(IF('BS-C1-T'!E60='BS-C1-T'!E61+'BS-C1-T'!E65,0,1)),IF('BS-C1-T'!E60='BS-C1-T'!E61+'BS-C1-T'!E65,0,1),0)</f>
        <v>0</v>
      </c>
      <c r="C40" s="372" t="s">
        <v>3115</v>
      </c>
    </row>
    <row r="41" spans="1:3" ht="15">
      <c r="A41" s="1076"/>
      <c r="B41" s="375">
        <f>IF(ISNUMBER(IF('BS-C1-T'!D61='BS-C1-T'!D62+'BS-C1-T'!D63+'BS-C1-T'!D64,0,1)),IF('BS-C1-T'!D61='BS-C1-T'!D62+'BS-C1-T'!D63+'BS-C1-T'!D64,0,1),0)</f>
        <v>0</v>
      </c>
      <c r="C41" s="372" t="s">
        <v>3118</v>
      </c>
    </row>
    <row r="42" spans="1:3" ht="15">
      <c r="A42" s="1076"/>
      <c r="B42" s="375">
        <f>IF(ISNUMBER(IF('BS-C1-T'!D65='BS-C1-T'!D66+'BS-C1-T'!D67+'BS-C1-T'!D68,0,1)),IF('BS-C1-T'!D65='BS-C1-T'!D66+'BS-C1-T'!D67+'BS-C1-T'!D68,0,1),0)</f>
        <v>0</v>
      </c>
      <c r="C42" s="372" t="s">
        <v>3119</v>
      </c>
    </row>
    <row r="43" spans="1:3" ht="15">
      <c r="A43" s="1076"/>
      <c r="B43" s="375">
        <f>IF(ISNUMBER(IF('BS-C1-T'!D69='BS-C1-T'!D70+'BS-C1-T'!D71+'BS-C1-T'!D72,0,1)),IF('BS-C1-T'!D69='BS-C1-T'!D70+'BS-C1-T'!D71+'BS-C1-T'!D72,0,1),0)</f>
        <v>0</v>
      </c>
      <c r="C43" s="372" t="s">
        <v>3120</v>
      </c>
    </row>
    <row r="44" spans="1:3" ht="15">
      <c r="A44" s="1076"/>
      <c r="B44" s="375">
        <f>IF(ISNUMBER(IF('BS-C1-T'!D85='BS-C1-T'!D86+'BS-C1-T'!D87,0,1)),IF('BS-C1-T'!D85='BS-C1-T'!D86+'BS-C1-T'!D87,0,1),0)</f>
        <v>0</v>
      </c>
      <c r="C44" s="372" t="s">
        <v>3121</v>
      </c>
    </row>
    <row r="45" spans="1:3" ht="15">
      <c r="A45" s="1076"/>
      <c r="B45" s="375">
        <f>IF(ISNUMBER(IF('BS-C1-T'!E85=+'BS-C1-T'!E86+'BS-C1-T'!E87,0,1)),IF('BS-C1-T'!E85=+'BS-C1-T'!E86+'BS-C1-T'!E87,0,1),0)</f>
        <v>0</v>
      </c>
      <c r="C45" s="372" t="s">
        <v>3124</v>
      </c>
    </row>
    <row r="46" spans="1:3" ht="15">
      <c r="A46" s="1076"/>
      <c r="B46" s="375">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72" t="s">
        <v>3122</v>
      </c>
    </row>
    <row r="47" spans="1:3" ht="15">
      <c r="A47" s="1076"/>
      <c r="B47" s="378">
        <f>IF(ISNUMBER(IF('BS-C1-T'!E89='BS-C1-T'!E52+'BS-C1-T'!E56+'BS-C1-T'!E61+'BS-C1-T'!E65+'BS-C1-T'!E69+'BS-C1-T'!E75+'BS-C1-T'!E76+'BS-C1-T'!E77+'BS-C1-T'!E78+'BS-C1-T'!E79+'BS-C1-T'!E80+'BS-C1-T'!E81+'BS-C1-T'!E82+'BS-C1-T'!E83+'BS-C1-T'!E84+'BS-C1-T'!E86+'BS-C1-T'!E87+'BS-C1-T'!E88+'BS-C1-T'!E73,0,1)),IF('BS-C1-T'!E89='BS-C1-T'!E52+'BS-C1-T'!E56+'BS-C1-T'!E61+'BS-C1-T'!E65+'BS-C1-T'!E69+'BS-C1-T'!E75+'BS-C1-T'!E76+'BS-C1-T'!E77+'BS-C1-T'!E78+'BS-C1-T'!E79+'BS-C1-T'!E80+'BS-C1-T'!E81+'BS-C1-T'!E82+'BS-C1-T'!E83+'BS-C1-T'!E84+'BS-C1-T'!E86+'BS-C1-T'!E87+'BS-C1-T'!E88+'BS-C1-T'!E73,0,1),0)</f>
        <v>0</v>
      </c>
      <c r="C47" s="386" t="s">
        <v>3125</v>
      </c>
    </row>
    <row r="48" spans="1:3" ht="15">
      <c r="A48" s="1076"/>
      <c r="B48" s="375">
        <f>IF(ISNUMBER(IF('BS-C1-T'!D91='BS-C1-T'!D48-'BS-C1-T'!D89,0,1)),IF('BS-C1-T'!D91='BS-C1-T'!D48-'BS-C1-T'!D89,0,1),0)</f>
        <v>0</v>
      </c>
      <c r="C48" s="372" t="s">
        <v>3123</v>
      </c>
    </row>
    <row r="49" spans="1:3" ht="15.75" thickBot="1">
      <c r="A49" s="1077"/>
      <c r="B49" s="375">
        <f>IF(ISNUMBER(IF('BS-C1-T'!E91='BS-C1-T'!E48-'BS-C1-T'!E89,0,1)),IF('BS-C1-T'!E91='BS-C1-T'!E48-'BS-C1-T'!E89,0,1),0)</f>
        <v>0</v>
      </c>
      <c r="C49" s="372" t="s">
        <v>3126</v>
      </c>
    </row>
    <row r="53" spans="1:4" ht="15.75" thickBot="1">
      <c r="A53" s="377">
        <f>IF(B53=0,0,1)</f>
        <v>0</v>
      </c>
      <c r="B53" s="379">
        <f>SUM(B54:B72)</f>
        <v>0</v>
      </c>
      <c r="C53" s="380" t="str">
        <f>IF(B53=0,"Aucune erreur dans l'onglet TP-F1Q-T",B53&amp;" erreur(s) dans l'état TP-F1Q-T")</f>
        <v>Aucune erreur dans l'onglet TP-F1Q-T</v>
      </c>
      <c r="D53" s="478" t="s">
        <v>3888</v>
      </c>
    </row>
    <row r="54" spans="1:3" ht="15">
      <c r="A54" s="1075" t="s">
        <v>30</v>
      </c>
      <c r="B54" s="375">
        <f>IF(ISNUMBER(IF('TP-F1Q-T'!J10='TP-F1Q-T'!K10+'TP-F1Q-T'!L10+'TP-F1Q-T'!M10,0,1)),IF('TP-F1Q-T'!J10='TP-F1Q-T'!K10+'TP-F1Q-T'!L10+'TP-F1Q-T'!M10,0,1),0)</f>
        <v>0</v>
      </c>
      <c r="C54" s="372" t="s">
        <v>2072</v>
      </c>
    </row>
    <row r="55" spans="1:3" ht="15">
      <c r="A55" s="1076"/>
      <c r="B55" s="375">
        <f>IF(ISNUMBER(IF('TP-F1Q-T'!N10='TP-F1Q-T'!D10+'TP-F1Q-T'!E10+'TP-F1Q-T'!G10+'TP-F1Q-T'!I10+'TP-F1Q-T'!J10,0,1)),IF('TP-F1Q-T'!N10='TP-F1Q-T'!D10+'TP-F1Q-T'!E10+'TP-F1Q-T'!G10+'TP-F1Q-T'!I10+'TP-F1Q-T'!J10,0,1),0)</f>
        <v>0</v>
      </c>
      <c r="C55" s="372" t="s">
        <v>2073</v>
      </c>
    </row>
    <row r="56" spans="1:3" ht="15">
      <c r="A56" s="1076"/>
      <c r="B56" s="375">
        <f>IF(ISNUMBER(IF('TP-F1Q-T'!T10='TP-F1Q-T'!P10+'TP-F1Q-T'!R10+'TP-F1Q-T'!S10,0,1)),IF('TP-F1Q-T'!T10='TP-F1Q-T'!P10+'TP-F1Q-T'!R10+'TP-F1Q-T'!S10,0,1),0)</f>
        <v>0</v>
      </c>
      <c r="C56" s="372" t="s">
        <v>2074</v>
      </c>
    </row>
    <row r="57" spans="1:3" ht="15">
      <c r="A57" s="1076"/>
      <c r="B57" s="375">
        <f>IF(ISNUMBER(IF('TP-F1Q-T'!D20='TP-F1Q-T'!D10+'TP-F1Q-T'!D14+'TP-F1Q-T'!D18,0,1)),IF('TP-F1Q-T'!D20='TP-F1Q-T'!D10+'TP-F1Q-T'!D14+'TP-F1Q-T'!D18,0,1),0)</f>
        <v>0</v>
      </c>
      <c r="C57" s="372" t="s">
        <v>1249</v>
      </c>
    </row>
    <row r="58" spans="1:3" ht="15">
      <c r="A58" s="1076"/>
      <c r="B58" s="375">
        <f>IF(ISNUMBER(IF('TP-F1Q-T'!E20='TP-F1Q-T'!E10+'TP-F1Q-T'!E14+'TP-F1Q-T'!F14+'TP-F1Q-T'!E18,0,1)),IF('TP-F1Q-T'!E20='TP-F1Q-T'!E10+'TP-F1Q-T'!E14+'TP-F1Q-T'!F14+'TP-F1Q-T'!E18,0,1),0)</f>
        <v>0</v>
      </c>
      <c r="C58" s="372" t="s">
        <v>2081</v>
      </c>
    </row>
    <row r="59" spans="1:3" ht="15">
      <c r="A59" s="1076"/>
      <c r="B59" s="375">
        <f>IF(ISNUMBER(IF('TP-F1Q-T'!G20='TP-F1Q-T'!G10+'TP-F1Q-T'!G14+'TP-F1Q-T'!H14+'TP-F1Q-T'!G18,0,1)),IF('TP-F1Q-T'!G20='TP-F1Q-T'!G10+'TP-F1Q-T'!G14+'TP-F1Q-T'!H14+'TP-F1Q-T'!G18,0,1),0)</f>
        <v>0</v>
      </c>
      <c r="C59" s="372" t="s">
        <v>1251</v>
      </c>
    </row>
    <row r="60" spans="1:3" ht="15">
      <c r="A60" s="1076"/>
      <c r="B60" s="375">
        <f>IF(ISNUMBER(IF('TP-F1Q-T'!I20='TP-F1Q-T'!I10+'TP-F1Q-T'!I14+'TP-F1Q-T'!I18,0,1)),IF('TP-F1Q-T'!I20='TP-F1Q-T'!I10+'TP-F1Q-T'!I14+'TP-F1Q-T'!I18,0,1),0)</f>
        <v>0</v>
      </c>
      <c r="C60" s="372" t="s">
        <v>1252</v>
      </c>
    </row>
    <row r="61" spans="1:3" ht="15">
      <c r="A61" s="1076"/>
      <c r="B61" s="375">
        <f>IF(ISNUMBER(IF('TP-F1Q-T'!J20='TP-F1Q-T'!J10+'TP-F1Q-T'!J14+'TP-F1Q-T'!J18,0,1)),IF('TP-F1Q-T'!J20='TP-F1Q-T'!J10+'TP-F1Q-T'!J14+'TP-F1Q-T'!J18,0,1),0)</f>
        <v>0</v>
      </c>
      <c r="C61" s="372" t="s">
        <v>1253</v>
      </c>
    </row>
    <row r="62" spans="1:3" ht="15">
      <c r="A62" s="1076"/>
      <c r="B62" s="375">
        <f>IF(ISNUMBER(IF('TP-F1Q-T'!N14='TP-F1Q-T'!D14+'TP-F1Q-T'!E14+'TP-F1Q-T'!F14+'TP-F1Q-T'!G14+'TP-F1Q-T'!H14+'TP-F1Q-T'!I14+'TP-F1Q-T'!J14,0,1)),IF('TP-F1Q-T'!N14='TP-F1Q-T'!D14+'TP-F1Q-T'!E14+'TP-F1Q-T'!F14+'TP-F1Q-T'!G14+'TP-F1Q-T'!H14+'TP-F1Q-T'!I14+'TP-F1Q-T'!J14,0,1),0)</f>
        <v>0</v>
      </c>
      <c r="C62" s="372" t="s">
        <v>2075</v>
      </c>
    </row>
    <row r="63" spans="1:3" ht="15">
      <c r="A63" s="1076"/>
      <c r="B63" s="375">
        <f>IF(ISNUMBER(IF('TP-F1Q-T'!N16='TP-F1Q-T'!D16+'TP-F1Q-T'!E16+'TP-F1Q-T'!F16+'TP-F1Q-T'!G16+'TP-F1Q-T'!H16+'TP-F1Q-T'!I16+'TP-F1Q-T'!J16,0,1)),IF('TP-F1Q-T'!N16='TP-F1Q-T'!D16+'TP-F1Q-T'!E16+'TP-F1Q-T'!F16+'TP-F1Q-T'!G16+'TP-F1Q-T'!H16+'TP-F1Q-T'!I16+'TP-F1Q-T'!J16,0,1),0)</f>
        <v>0</v>
      </c>
      <c r="C63" s="372" t="s">
        <v>2077</v>
      </c>
    </row>
    <row r="64" spans="1:3" ht="15">
      <c r="A64" s="1076"/>
      <c r="B64" s="375">
        <f>IF(ISNUMBER(IF('TP-F1Q-T'!N18='TP-F1Q-T'!D18+'TP-F1Q-T'!E18+'TP-F1Q-T'!G18+'TP-F1Q-T'!I18+'TP-F1Q-T'!J18,0,1)),IF('TP-F1Q-T'!N18='TP-F1Q-T'!D18+'TP-F1Q-T'!E18+'TP-F1Q-T'!G18+'TP-F1Q-T'!I18+'TP-F1Q-T'!J18,0,1),0)</f>
        <v>0</v>
      </c>
      <c r="C64" s="372" t="s">
        <v>2079</v>
      </c>
    </row>
    <row r="65" spans="1:3" ht="15">
      <c r="A65" s="1076"/>
      <c r="B65" s="375">
        <f>IF(ISNUMBER(IF('TP-F1Q-T'!N20='TP-F1Q-T'!D20+'TP-F1Q-T'!E20+'TP-F1Q-T'!G20+'TP-F1Q-T'!I20+'TP-F1Q-T'!J20,0,1)),IF('TP-F1Q-T'!N20='TP-F1Q-T'!D20+'TP-F1Q-T'!E20+'TP-F1Q-T'!G20+'TP-F1Q-T'!I20+'TP-F1Q-T'!J20,0,1),0)</f>
        <v>0</v>
      </c>
      <c r="C65" s="372" t="s">
        <v>1254</v>
      </c>
    </row>
    <row r="66" spans="1:3" ht="15">
      <c r="A66" s="1076"/>
      <c r="B66" s="375">
        <f>IF(ISNUMBER(IF('TP-F1Q-T'!P20='TP-F1Q-T'!P10+'TP-F1Q-T'!P14+'TP-F1Q-T'!Q14+'TP-F1Q-T'!P18,0,1)),IF('TP-F1Q-T'!P20='TP-F1Q-T'!P10+'TP-F1Q-T'!P14+'TP-F1Q-T'!Q14+'TP-F1Q-T'!P18,0,1),0)</f>
        <v>0</v>
      </c>
      <c r="C66" s="372" t="s">
        <v>1255</v>
      </c>
    </row>
    <row r="67" spans="1:3" ht="15">
      <c r="A67" s="1076"/>
      <c r="B67" s="375">
        <f>IF(ISNUMBER(IF('TP-F1Q-T'!R20='TP-F1Q-T'!R10+'TP-F1Q-T'!R14+'TP-F1Q-T'!R18,0,1)),IF('TP-F1Q-T'!R20='TP-F1Q-T'!R10+'TP-F1Q-T'!R14+'TP-F1Q-T'!R18,0,1),0)</f>
        <v>0</v>
      </c>
      <c r="C67" s="372" t="s">
        <v>1256</v>
      </c>
    </row>
    <row r="68" spans="1:3" ht="15">
      <c r="A68" s="1076"/>
      <c r="B68" s="375">
        <f>IF(ISNUMBER(IF('TP-F1Q-T'!S20='TP-F1Q-T'!S10+'TP-F1Q-T'!S14+'TP-F1Q-T'!S18,0,1)),IF('TP-F1Q-T'!S20='TP-F1Q-T'!S10+'TP-F1Q-T'!S14+'TP-F1Q-T'!S18,0,1),0)</f>
        <v>0</v>
      </c>
      <c r="C68" s="372" t="s">
        <v>1257</v>
      </c>
    </row>
    <row r="69" spans="1:3" ht="15">
      <c r="A69" s="1076"/>
      <c r="B69" s="375">
        <f>IF(ISNUMBER(IF('TP-F1Q-T'!T14='TP-F1Q-T'!P14+'TP-F1Q-T'!Q14+'TP-F1Q-T'!R14+'TP-F1Q-T'!S14,0,1)),IF('TP-F1Q-T'!T14='TP-F1Q-T'!P14+'TP-F1Q-T'!Q14+'TP-F1Q-T'!R14+'TP-F1Q-T'!S14,0,1),0)</f>
        <v>0</v>
      </c>
      <c r="C69" s="372" t="s">
        <v>2076</v>
      </c>
    </row>
    <row r="70" spans="1:3" ht="15">
      <c r="A70" s="1076"/>
      <c r="B70" s="375">
        <f>IF(ISNUMBER(IF('TP-F1Q-T'!T16='TP-F1Q-T'!P16+'TP-F1Q-T'!Q16+'TP-F1Q-T'!R16+'TP-F1Q-T'!S16,0,1)),IF('TP-F1Q-T'!T16='TP-F1Q-T'!P16+'TP-F1Q-T'!Q16+'TP-F1Q-T'!R16+'TP-F1Q-T'!S16,0,1),0)</f>
        <v>0</v>
      </c>
      <c r="C70" s="372" t="s">
        <v>2078</v>
      </c>
    </row>
    <row r="71" spans="1:3" ht="15">
      <c r="A71" s="1076"/>
      <c r="B71" s="375">
        <f>IF(ISNUMBER(IF('TP-F1Q-T'!T18='TP-F1Q-T'!P18+'TP-F1Q-T'!R18+'TP-F1Q-T'!S18,0,1)),IF('TP-F1Q-T'!T18='TP-F1Q-T'!P18+'TP-F1Q-T'!R18+'TP-F1Q-T'!S18,0,1),0)</f>
        <v>0</v>
      </c>
      <c r="C71" s="372" t="s">
        <v>2080</v>
      </c>
    </row>
    <row r="72" spans="1:3" ht="15.75" thickBot="1">
      <c r="A72" s="1077"/>
      <c r="B72" s="375">
        <f>IF(ISNUMBER(IF('TP-F1Q-T'!T20='TP-F1Q-T'!P20+'TP-F1Q-T'!R20+'TP-F1Q-T'!S20,0,1)),IF('TP-F1Q-T'!T20='TP-F1Q-T'!P20+'TP-F1Q-T'!R20+'TP-F1Q-T'!S20,0,1),0)</f>
        <v>0</v>
      </c>
      <c r="C72" s="372" t="s">
        <v>2082</v>
      </c>
    </row>
    <row r="76" spans="1:4" ht="15.75" thickBot="1">
      <c r="A76" s="377">
        <f>IF(B76=0,0,1)</f>
        <v>0</v>
      </c>
      <c r="B76" s="379">
        <f>SUM(B77:B201)</f>
        <v>0</v>
      </c>
      <c r="C76" s="380" t="str">
        <f>IF(B76=0,"Aucune erreur dans l'onglet TP-E1Q-T",B76&amp;" erreur(s) dans l'état TP-E1Q-T")</f>
        <v>Aucune erreur dans l'onglet TP-E1Q-T</v>
      </c>
      <c r="D76" s="478" t="s">
        <v>3888</v>
      </c>
    </row>
    <row r="77" spans="1:3" ht="15">
      <c r="A77" s="1078" t="s">
        <v>31</v>
      </c>
      <c r="B77" s="381">
        <f>IF(ISNUMBER(IF('TP-E1Q-T'!D15='TP-E1Q-T'!D13-'TP-E1Q-T'!D14,0,1)),IF('TP-E1Q-T'!D15='TP-E1Q-T'!D13-'TP-E1Q-T'!D14,0,1),0)</f>
        <v>0</v>
      </c>
      <c r="C77" s="372" t="s">
        <v>1181</v>
      </c>
    </row>
    <row r="78" spans="1:3" ht="15">
      <c r="A78" s="1079"/>
      <c r="B78" s="381">
        <f>IF(ISNUMBER(IF('TP-E1Q-T'!E15='TP-E1Q-T'!E13-'TP-E1Q-T'!E14,0,1)),IF('TP-E1Q-T'!E15='TP-E1Q-T'!E13-'TP-E1Q-T'!E14,0,1),0)</f>
        <v>0</v>
      </c>
      <c r="C78" s="372" t="s">
        <v>1182</v>
      </c>
    </row>
    <row r="79" spans="1:3" ht="15">
      <c r="A79" s="1079"/>
      <c r="B79" s="381">
        <f>IF(ISNUMBER(IF('TP-E1Q-T'!F15='TP-E1Q-T'!F13-'TP-E1Q-T'!F14,0,1)),IF('TP-E1Q-T'!F15='TP-E1Q-T'!F13-'TP-E1Q-T'!F14,0,1),0)</f>
        <v>0</v>
      </c>
      <c r="C79" s="372" t="s">
        <v>1183</v>
      </c>
    </row>
    <row r="80" spans="1:3" ht="15">
      <c r="A80" s="1079"/>
      <c r="B80" s="381">
        <f>IF(ISNUMBER(IF('TP-E1Q-T'!G15='TP-E1Q-T'!G13-'TP-E1Q-T'!G14,0,1)),IF('TP-E1Q-T'!G15='TP-E1Q-T'!G13-'TP-E1Q-T'!G14,0,1),0)</f>
        <v>0</v>
      </c>
      <c r="C80" s="372" t="s">
        <v>1184</v>
      </c>
    </row>
    <row r="81" spans="1:3" ht="15">
      <c r="A81" s="1079"/>
      <c r="B81" s="381">
        <f>IF(ISNUMBER(IF('TP-E1Q-T'!H15='TP-E1Q-T'!H13-'TP-E1Q-T'!H14,0,1)),IF('TP-E1Q-T'!H15='TP-E1Q-T'!H13-'TP-E1Q-T'!H14,0,1),0)</f>
        <v>0</v>
      </c>
      <c r="C81" s="372" t="s">
        <v>1185</v>
      </c>
    </row>
    <row r="82" spans="1:3" ht="15">
      <c r="A82" s="1079"/>
      <c r="B82" s="381">
        <f>IF(ISNUMBER(IF('TP-E1Q-T'!I15='TP-E1Q-T'!I13-'TP-E1Q-T'!I14,0,1)),IF('TP-E1Q-T'!I15='TP-E1Q-T'!I13-'TP-E1Q-T'!I14,0,1),0)</f>
        <v>0</v>
      </c>
      <c r="C82" s="372" t="s">
        <v>1186</v>
      </c>
    </row>
    <row r="83" spans="1:3" ht="15">
      <c r="A83" s="1079"/>
      <c r="B83" s="381">
        <f>IF(ISNUMBER(IF('TP-E1Q-T'!J15='TP-E1Q-T'!J13-'TP-E1Q-T'!J14,0,1)),IF('TP-E1Q-T'!J15='TP-E1Q-T'!J13-'TP-E1Q-T'!J14,0,1),0)</f>
        <v>0</v>
      </c>
      <c r="C83" s="372" t="s">
        <v>1187</v>
      </c>
    </row>
    <row r="84" spans="1:3" ht="15">
      <c r="A84" s="1079"/>
      <c r="B84" s="381">
        <f>IF(ISNUMBER(IF('TP-E1Q-T'!K15='TP-E1Q-T'!K13-'TP-E1Q-T'!K14,0,1)),IF('TP-E1Q-T'!K15='TP-E1Q-T'!K13-'TP-E1Q-T'!K14,0,1),0)</f>
        <v>0</v>
      </c>
      <c r="C84" s="372" t="s">
        <v>1188</v>
      </c>
    </row>
    <row r="85" spans="1:3" ht="15">
      <c r="A85" s="1079"/>
      <c r="B85" s="381">
        <f>IF(ISNUMBER(IF('TP-E1Q-T'!L15='TP-E1Q-T'!L13-'TP-E1Q-T'!L14,0,1)),IF('TP-E1Q-T'!L15='TP-E1Q-T'!L13-'TP-E1Q-T'!L14,0,1),0)</f>
        <v>0</v>
      </c>
      <c r="C85" s="372" t="s">
        <v>1189</v>
      </c>
    </row>
    <row r="86" spans="1:3" ht="15">
      <c r="A86" s="1079"/>
      <c r="B86" s="381">
        <f>IF(ISNUMBER(IF('TP-E1Q-T'!M15='TP-E1Q-T'!M13-'TP-E1Q-T'!M14,0,1)),IF('TP-E1Q-T'!M15='TP-E1Q-T'!M13-'TP-E1Q-T'!M14,0,1),0)</f>
        <v>0</v>
      </c>
      <c r="C86" s="372" t="s">
        <v>1190</v>
      </c>
    </row>
    <row r="87" spans="1:3" ht="15">
      <c r="A87" s="1079"/>
      <c r="B87" s="381">
        <f>IF(ISNUMBER(IF('TP-E1Q-T'!N15='TP-E1Q-T'!N13-'TP-E1Q-T'!N14,0,1)),IF('TP-E1Q-T'!N15='TP-E1Q-T'!N13-'TP-E1Q-T'!N14,0,1),0)</f>
        <v>0</v>
      </c>
      <c r="C87" s="372" t="s">
        <v>1191</v>
      </c>
    </row>
    <row r="88" spans="1:3" ht="15">
      <c r="A88" s="1079"/>
      <c r="B88" s="381">
        <f>IF(ISNUMBER(IF('TP-E1Q-T'!O15='TP-E1Q-T'!O13-'TP-E1Q-T'!O14,0,1)),IF('TP-E1Q-T'!O15='TP-E1Q-T'!O13-'TP-E1Q-T'!O14,0,1),0)</f>
        <v>0</v>
      </c>
      <c r="C88" s="372" t="s">
        <v>1192</v>
      </c>
    </row>
    <row r="89" spans="1:3" ht="15">
      <c r="A89" s="1079"/>
      <c r="B89" s="381">
        <f>IF(ISNUMBER(IF('TP-E1Q-T'!P15='TP-E1Q-T'!P13-'TP-E1Q-T'!P14,0,1)),IF('TP-E1Q-T'!P15='TP-E1Q-T'!P13-'TP-E1Q-T'!P14,0,1),0)</f>
        <v>0</v>
      </c>
      <c r="C89" s="372" t="s">
        <v>1193</v>
      </c>
    </row>
    <row r="90" spans="1:3" ht="15">
      <c r="A90" s="1079"/>
      <c r="B90" s="381">
        <f>IF(ISNUMBER(IF('TP-E1Q-T'!Q15='TP-E1Q-T'!Q13-'TP-E1Q-T'!Q14,0,1)),IF('TP-E1Q-T'!Q15='TP-E1Q-T'!Q13-'TP-E1Q-T'!Q14,0,1),0)</f>
        <v>0</v>
      </c>
      <c r="C90" s="372" t="s">
        <v>1194</v>
      </c>
    </row>
    <row r="91" spans="1:3" ht="15">
      <c r="A91" s="1079"/>
      <c r="B91" s="381">
        <f>IF(ISNUMBER(IF('TP-E1Q-T'!R15='TP-E1Q-T'!R13-'TP-E1Q-T'!R14,0,1)),IF('TP-E1Q-T'!R15='TP-E1Q-T'!R13-'TP-E1Q-T'!R14,0,1),0)</f>
        <v>0</v>
      </c>
      <c r="C91" s="372" t="s">
        <v>1195</v>
      </c>
    </row>
    <row r="92" spans="1:3" ht="15">
      <c r="A92" s="1079"/>
      <c r="B92" s="387">
        <f>IF(ISNUMBER(IF('TP-E1Q-T'!S15='TP-E1Q-T'!S13-'TP-E1Q-T'!S14,0,1)),IF('TP-E1Q-T'!S15='TP-E1Q-T'!S13-'TP-E1Q-T'!S14,0,1),0)</f>
        <v>0</v>
      </c>
      <c r="C92" s="372" t="s">
        <v>1196</v>
      </c>
    </row>
    <row r="93" spans="1:3" ht="15">
      <c r="A93" s="1079"/>
      <c r="B93" s="381">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72" t="s">
        <v>1399</v>
      </c>
    </row>
    <row r="94" spans="1:3" ht="15">
      <c r="A94" s="1079"/>
      <c r="B94" s="381">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72" t="s">
        <v>1197</v>
      </c>
    </row>
    <row r="95" spans="1:3" ht="15">
      <c r="A95" s="1079"/>
      <c r="B95" s="381">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72" t="s">
        <v>9</v>
      </c>
    </row>
    <row r="96" spans="1:3" ht="15">
      <c r="A96" s="1079"/>
      <c r="B96" s="381">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72" t="s">
        <v>1135</v>
      </c>
    </row>
    <row r="97" spans="1:3" ht="15">
      <c r="A97" s="1079"/>
      <c r="B97" s="381">
        <f>IF(ISNUMBER(IF('TP-E1Q-T'!D20='TP-E1Q-T'!D18-'TP-E1Q-T'!D19,0,1)),IF('TP-E1Q-T'!D20='TP-E1Q-T'!D18-'TP-E1Q-T'!D19,0,1),0)</f>
        <v>0</v>
      </c>
      <c r="C97" s="372" t="s">
        <v>1201</v>
      </c>
    </row>
    <row r="98" spans="1:3" ht="15">
      <c r="A98" s="1079"/>
      <c r="B98" s="381">
        <f>IF(ISNUMBER(IF('TP-E1Q-T'!E20='TP-E1Q-T'!E18-'TP-E1Q-T'!E19,0,1)),IF('TP-E1Q-T'!E20='TP-E1Q-T'!E18-'TP-E1Q-T'!E19,0,1),0)</f>
        <v>0</v>
      </c>
      <c r="C98" s="372" t="s">
        <v>1202</v>
      </c>
    </row>
    <row r="99" spans="1:3" ht="15">
      <c r="A99" s="1079"/>
      <c r="B99" s="381">
        <f>IF(ISNUMBER(IF('TP-E1Q-T'!F20='TP-E1Q-T'!F18-'TP-E1Q-T'!F19,0,1)),IF('TP-E1Q-T'!F20='TP-E1Q-T'!F18-'TP-E1Q-T'!F19,0,1),0)</f>
        <v>0</v>
      </c>
      <c r="C99" s="372" t="s">
        <v>1203</v>
      </c>
    </row>
    <row r="100" spans="1:3" ht="15">
      <c r="A100" s="1079"/>
      <c r="B100" s="381">
        <f>IF(ISNUMBER(IF('TP-E1Q-T'!G20='TP-E1Q-T'!G18-'TP-E1Q-T'!G19,0,1)),IF('TP-E1Q-T'!G20='TP-E1Q-T'!G18-'TP-E1Q-T'!G19,0,1),0)</f>
        <v>0</v>
      </c>
      <c r="C100" s="372" t="s">
        <v>1204</v>
      </c>
    </row>
    <row r="101" spans="1:3" ht="15">
      <c r="A101" s="1079"/>
      <c r="B101" s="381">
        <f>IF(ISNUMBER(IF('TP-E1Q-T'!H20='TP-E1Q-T'!H18-'TP-E1Q-T'!H19,0,1)),IF('TP-E1Q-T'!H20='TP-E1Q-T'!H18-'TP-E1Q-T'!H19,0,1),0)</f>
        <v>0</v>
      </c>
      <c r="C101" s="372" t="s">
        <v>1205</v>
      </c>
    </row>
    <row r="102" spans="1:3" ht="15">
      <c r="A102" s="1079"/>
      <c r="B102" s="381">
        <f>IF(ISNUMBER(IF('TP-E1Q-T'!I20='TP-E1Q-T'!I18-'TP-E1Q-T'!I19,0,1)),IF('TP-E1Q-T'!I20='TP-E1Q-T'!I18-'TP-E1Q-T'!I19,0,1),0)</f>
        <v>0</v>
      </c>
      <c r="C102" s="372" t="s">
        <v>1206</v>
      </c>
    </row>
    <row r="103" spans="1:3" ht="15">
      <c r="A103" s="1079"/>
      <c r="B103" s="381">
        <f>IF(ISNUMBER(IF('TP-E1Q-T'!J20='TP-E1Q-T'!J18-'TP-E1Q-T'!J19,0,1)),IF('TP-E1Q-T'!J20='TP-E1Q-T'!J18-'TP-E1Q-T'!J19,0,1),0)</f>
        <v>0</v>
      </c>
      <c r="C103" s="372" t="s">
        <v>1207</v>
      </c>
    </row>
    <row r="104" spans="1:3" ht="15">
      <c r="A104" s="1079"/>
      <c r="B104" s="381">
        <f>IF(ISNUMBER(IF('TP-E1Q-T'!K20='TP-E1Q-T'!K18-'TP-E1Q-T'!K19,0,1)),IF('TP-E1Q-T'!K20='TP-E1Q-T'!K18-'TP-E1Q-T'!K19,0,1),0)</f>
        <v>0</v>
      </c>
      <c r="C104" s="372" t="s">
        <v>1208</v>
      </c>
    </row>
    <row r="105" spans="1:3" ht="15">
      <c r="A105" s="1079"/>
      <c r="B105" s="381">
        <f>IF(ISNUMBER(IF('TP-E1Q-T'!L20='TP-E1Q-T'!L18-'TP-E1Q-T'!L19,0,1)),IF('TP-E1Q-T'!L20='TP-E1Q-T'!L18-'TP-E1Q-T'!L19,0,1),0)</f>
        <v>0</v>
      </c>
      <c r="C105" s="372" t="s">
        <v>1209</v>
      </c>
    </row>
    <row r="106" spans="1:3" ht="15">
      <c r="A106" s="1079"/>
      <c r="B106" s="381">
        <f>IF(ISNUMBER(IF('TP-E1Q-T'!M20='TP-E1Q-T'!M18-'TP-E1Q-T'!M19,0,1)),IF('TP-E1Q-T'!M20='TP-E1Q-T'!M18-'TP-E1Q-T'!M19,0,1),0)</f>
        <v>0</v>
      </c>
      <c r="C106" s="372" t="s">
        <v>1210</v>
      </c>
    </row>
    <row r="107" spans="1:3" ht="15">
      <c r="A107" s="1079"/>
      <c r="B107" s="381">
        <f>IF(ISNUMBER(IF('TP-E1Q-T'!N20='TP-E1Q-T'!N18-'TP-E1Q-T'!N19,0,1)),IF('TP-E1Q-T'!N20='TP-E1Q-T'!N18-'TP-E1Q-T'!N19,0,1),0)</f>
        <v>0</v>
      </c>
      <c r="C107" s="372" t="s">
        <v>1211</v>
      </c>
    </row>
    <row r="108" spans="1:3" ht="15">
      <c r="A108" s="1079"/>
      <c r="B108" s="381">
        <f>IF(ISNUMBER(IF('TP-E1Q-T'!O20='TP-E1Q-T'!O18-'TP-E1Q-T'!O19,0,1)),IF('TP-E1Q-T'!O20='TP-E1Q-T'!O18-'TP-E1Q-T'!O19,0,1),0)</f>
        <v>0</v>
      </c>
      <c r="C108" s="372" t="s">
        <v>1212</v>
      </c>
    </row>
    <row r="109" spans="1:3" ht="15">
      <c r="A109" s="1079"/>
      <c r="B109" s="381">
        <f>IF(ISNUMBER(IF('TP-E1Q-T'!P20='TP-E1Q-T'!P18-'TP-E1Q-T'!P19,0,1)),IF('TP-E1Q-T'!P20='TP-E1Q-T'!P18-'TP-E1Q-T'!P19,0,1),0)</f>
        <v>0</v>
      </c>
      <c r="C109" s="372" t="s">
        <v>1213</v>
      </c>
    </row>
    <row r="110" spans="1:3" ht="15">
      <c r="A110" s="1079"/>
      <c r="B110" s="381">
        <f>IF(ISNUMBER(IF('TP-E1Q-T'!Q20='TP-E1Q-T'!Q18-'TP-E1Q-T'!Q19,0,1)),IF('TP-E1Q-T'!Q20='TP-E1Q-T'!Q18-'TP-E1Q-T'!Q19,0,1),0)</f>
        <v>0</v>
      </c>
      <c r="C110" s="372" t="s">
        <v>1214</v>
      </c>
    </row>
    <row r="111" spans="1:3" ht="15">
      <c r="A111" s="1079"/>
      <c r="B111" s="381">
        <f>IF(ISNUMBER(IF('TP-E1Q-T'!R20='TP-E1Q-T'!R18-'TP-E1Q-T'!R19,0,1)),IF('TP-E1Q-T'!R20='TP-E1Q-T'!R18-'TP-E1Q-T'!R19,0,1),0)</f>
        <v>0</v>
      </c>
      <c r="C111" s="372" t="s">
        <v>1215</v>
      </c>
    </row>
    <row r="112" spans="1:3" ht="15">
      <c r="A112" s="1079"/>
      <c r="B112" s="387">
        <f>IF(ISNUMBER(IF('TP-E1Q-T'!S20='TP-E1Q-T'!S18-'TP-E1Q-T'!S19,0,1)),IF('TP-E1Q-T'!S20='TP-E1Q-T'!S18-'TP-E1Q-T'!S19,0,1),0)</f>
        <v>0</v>
      </c>
      <c r="C112" s="372" t="s">
        <v>1216</v>
      </c>
    </row>
    <row r="113" spans="1:3" ht="15">
      <c r="A113" s="1079"/>
      <c r="B113" s="381">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72" t="s">
        <v>6</v>
      </c>
    </row>
    <row r="114" spans="1:3" ht="15">
      <c r="A114" s="1079"/>
      <c r="B114" s="381">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72" t="s">
        <v>7</v>
      </c>
    </row>
    <row r="115" spans="1:3" ht="15">
      <c r="A115" s="1079"/>
      <c r="B115" s="381">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72" t="s">
        <v>1137</v>
      </c>
    </row>
    <row r="116" spans="1:3" ht="15">
      <c r="A116" s="1079"/>
      <c r="B116" s="381">
        <f>IF(ISNUMBER(IF('TP-E1Q-T'!D22='TP-E1Q-T'!D13+'TP-E1Q-T'!D18,0,1)),IF('TP-E1Q-T'!D22='TP-E1Q-T'!D13+'TP-E1Q-T'!D18,0,1),0)</f>
        <v>0</v>
      </c>
      <c r="C116" s="372" t="s">
        <v>2083</v>
      </c>
    </row>
    <row r="117" spans="1:3" ht="15">
      <c r="A117" s="1079"/>
      <c r="B117" s="381">
        <f>IF(ISNUMBER(IF('TP-E1Q-T'!E22='TP-E1Q-T'!E13+'TP-E1Q-T'!E18,0,1)),IF('TP-E1Q-T'!E22='TP-E1Q-T'!E13+'TP-E1Q-T'!E18,0,1),0)</f>
        <v>0</v>
      </c>
      <c r="C117" s="372" t="s">
        <v>2084</v>
      </c>
    </row>
    <row r="118" spans="1:3" ht="15">
      <c r="A118" s="1079"/>
      <c r="B118" s="381">
        <f>IF(ISNUMBER(IF('TP-E1Q-T'!F22='TP-E1Q-T'!F13+'TP-E1Q-T'!F18,0,1)),IF('TP-E1Q-T'!F22='TP-E1Q-T'!F13+'TP-E1Q-T'!F18,0,1),0)</f>
        <v>0</v>
      </c>
      <c r="C118" s="372" t="s">
        <v>2085</v>
      </c>
    </row>
    <row r="119" spans="1:3" ht="15">
      <c r="A119" s="1079"/>
      <c r="B119" s="381">
        <f>IF(ISNUMBER(IF('TP-E1Q-T'!G22='TP-E1Q-T'!G13+'TP-E1Q-T'!G18,0,1)),IF('TP-E1Q-T'!G22='TP-E1Q-T'!G13+'TP-E1Q-T'!G18,0,1),0)</f>
        <v>0</v>
      </c>
      <c r="C119" s="372" t="s">
        <v>2086</v>
      </c>
    </row>
    <row r="120" spans="1:3" ht="15">
      <c r="A120" s="1079"/>
      <c r="B120" s="381">
        <f>IF(ISNUMBER(IF('TP-E1Q-T'!H22='TP-E1Q-T'!H13+'TP-E1Q-T'!H18,0,1)),IF('TP-E1Q-T'!H22='TP-E1Q-T'!H13+'TP-E1Q-T'!H18,0,1),0)</f>
        <v>0</v>
      </c>
      <c r="C120" s="372" t="s">
        <v>2087</v>
      </c>
    </row>
    <row r="121" spans="1:3" ht="15">
      <c r="A121" s="1079"/>
      <c r="B121" s="381">
        <f>IF(ISNUMBER(IF('TP-E1Q-T'!I22='TP-E1Q-T'!I13+'TP-E1Q-T'!I18,0,1)),IF('TP-E1Q-T'!I22='TP-E1Q-T'!I13+'TP-E1Q-T'!I18,0,1),0)</f>
        <v>0</v>
      </c>
      <c r="C121" s="372" t="s">
        <v>2088</v>
      </c>
    </row>
    <row r="122" spans="1:3" ht="15">
      <c r="A122" s="1079"/>
      <c r="B122" s="381">
        <f>IF(ISNUMBER(IF('TP-E1Q-T'!J22='TP-E1Q-T'!J13+'TP-E1Q-T'!J18,0,1)),IF('TP-E1Q-T'!J22='TP-E1Q-T'!J13+'TP-E1Q-T'!J18,0,1),0)</f>
        <v>0</v>
      </c>
      <c r="C122" s="372" t="s">
        <v>2089</v>
      </c>
    </row>
    <row r="123" spans="1:3" ht="15">
      <c r="A123" s="1079"/>
      <c r="B123" s="381">
        <f>IF(ISNUMBER(IF('TP-E1Q-T'!K22='TP-E1Q-T'!K13+'TP-E1Q-T'!K18,0,1)),IF('TP-E1Q-T'!K22='TP-E1Q-T'!K13+'TP-E1Q-T'!K18,0,1),0)</f>
        <v>0</v>
      </c>
      <c r="C123" s="372" t="s">
        <v>2090</v>
      </c>
    </row>
    <row r="124" spans="1:3" ht="15">
      <c r="A124" s="1079"/>
      <c r="B124" s="381">
        <f>IF(ISNUMBER(IF('TP-E1Q-T'!L22='TP-E1Q-T'!L13+'TP-E1Q-T'!L18,0,1)),IF('TP-E1Q-T'!L22='TP-E1Q-T'!L13+'TP-E1Q-T'!L18,0,1),0)</f>
        <v>0</v>
      </c>
      <c r="C124" s="372" t="s">
        <v>2091</v>
      </c>
    </row>
    <row r="125" spans="1:3" ht="15">
      <c r="A125" s="1079"/>
      <c r="B125" s="381">
        <f>IF(ISNUMBER(IF('TP-E1Q-T'!M22='TP-E1Q-T'!M13+'TP-E1Q-T'!M18,0,1)),IF('TP-E1Q-T'!M22='TP-E1Q-T'!M13+'TP-E1Q-T'!M18,0,1),0)</f>
        <v>0</v>
      </c>
      <c r="C125" s="372" t="s">
        <v>2092</v>
      </c>
    </row>
    <row r="126" spans="1:3" ht="15">
      <c r="A126" s="1079"/>
      <c r="B126" s="381">
        <f>IF(ISNUMBER(IF('TP-E1Q-T'!N22='TP-E1Q-T'!N13+'TP-E1Q-T'!N18,0,1)),IF('TP-E1Q-T'!N22='TP-E1Q-T'!N13+'TP-E1Q-T'!N18,0,1),0)</f>
        <v>0</v>
      </c>
      <c r="C126" s="372" t="s">
        <v>2093</v>
      </c>
    </row>
    <row r="127" spans="1:3" ht="15">
      <c r="A127" s="1079"/>
      <c r="B127" s="381">
        <f>IF(ISNUMBER(IF('TP-E1Q-T'!O22='TP-E1Q-T'!O13+'TP-E1Q-T'!O18,0,1)),IF('TP-E1Q-T'!O22='TP-E1Q-T'!O13+'TP-E1Q-T'!O18,0,1),0)</f>
        <v>0</v>
      </c>
      <c r="C127" s="372" t="s">
        <v>2094</v>
      </c>
    </row>
    <row r="128" spans="1:3" ht="15">
      <c r="A128" s="1079"/>
      <c r="B128" s="381">
        <f>IF(ISNUMBER(IF('TP-E1Q-T'!P22='TP-E1Q-T'!P13+'TP-E1Q-T'!P18,0,1)),IF('TP-E1Q-T'!P22='TP-E1Q-T'!P13+'TP-E1Q-T'!P18,0,1),0)</f>
        <v>0</v>
      </c>
      <c r="C128" s="372" t="s">
        <v>2095</v>
      </c>
    </row>
    <row r="129" spans="1:3" ht="15">
      <c r="A129" s="1079"/>
      <c r="B129" s="381">
        <f>IF(ISNUMBER(IF('TP-E1Q-T'!Q22='TP-E1Q-T'!Q13+'TP-E1Q-T'!Q18,0,1)),IF('TP-E1Q-T'!Q22='TP-E1Q-T'!Q13+'TP-E1Q-T'!Q18,0,1),0)</f>
        <v>0</v>
      </c>
      <c r="C129" s="372" t="s">
        <v>2096</v>
      </c>
    </row>
    <row r="130" spans="1:3" ht="15">
      <c r="A130" s="1079"/>
      <c r="B130" s="381">
        <f>IF(ISNUMBER(IF('TP-E1Q-T'!R22='TP-E1Q-T'!R13+'TP-E1Q-T'!R18,0,1)),IF('TP-E1Q-T'!R22='TP-E1Q-T'!R13+'TP-E1Q-T'!R18,0,1),0)</f>
        <v>0</v>
      </c>
      <c r="C130" s="372" t="s">
        <v>2097</v>
      </c>
    </row>
    <row r="131" spans="1:3" ht="15">
      <c r="A131" s="1079"/>
      <c r="B131" s="387">
        <f>IF(ISNUMBER(IF('TP-E1Q-T'!S22='TP-E1Q-T'!S13+'TP-E1Q-T'!S18,0,1)),IF('TP-E1Q-T'!S22='TP-E1Q-T'!S13+'TP-E1Q-T'!S18,0,1),0)</f>
        <v>0</v>
      </c>
      <c r="C131" s="372" t="s">
        <v>2098</v>
      </c>
    </row>
    <row r="132" spans="1:3" ht="15">
      <c r="A132" s="1079"/>
      <c r="B132" s="381">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72" t="s">
        <v>2115</v>
      </c>
    </row>
    <row r="133" spans="1:3" ht="15">
      <c r="A133" s="1079"/>
      <c r="B133" s="381">
        <f>IF(ISNUMBER(IF('TP-E1Q-T'!D23='TP-E1Q-T'!D15+'TP-E1Q-T'!D20,0,1)),IF('TP-E1Q-T'!D23='TP-E1Q-T'!D15+'TP-E1Q-T'!D20,0,1),0)</f>
        <v>0</v>
      </c>
      <c r="C133" s="372" t="s">
        <v>2099</v>
      </c>
    </row>
    <row r="134" spans="1:3" ht="15">
      <c r="A134" s="1079"/>
      <c r="B134" s="381">
        <f>IF(ISNUMBER(IF('TP-E1Q-T'!E23='TP-E1Q-T'!E15+'TP-E1Q-T'!E20,0,1)),IF('TP-E1Q-T'!E23='TP-E1Q-T'!E15+'TP-E1Q-T'!E20,0,1),0)</f>
        <v>0</v>
      </c>
      <c r="C134" s="372" t="s">
        <v>2100</v>
      </c>
    </row>
    <row r="135" spans="1:3" ht="15">
      <c r="A135" s="1079"/>
      <c r="B135" s="381">
        <f>IF(ISNUMBER(IF('TP-E1Q-T'!F23='TP-E1Q-T'!F15+'TP-E1Q-T'!F20,0,1)),IF('TP-E1Q-T'!F23='TP-E1Q-T'!F15+'TP-E1Q-T'!F20,0,1),0)</f>
        <v>0</v>
      </c>
      <c r="C135" s="372" t="s">
        <v>2101</v>
      </c>
    </row>
    <row r="136" spans="1:3" ht="15">
      <c r="A136" s="1079"/>
      <c r="B136" s="381">
        <f>IF(ISNUMBER(IF('TP-E1Q-T'!G23='TP-E1Q-T'!G15+'TP-E1Q-T'!G20,0,1)),IF('TP-E1Q-T'!G23='TP-E1Q-T'!G15+'TP-E1Q-T'!G20,0,1),0)</f>
        <v>0</v>
      </c>
      <c r="C136" s="372" t="s">
        <v>2102</v>
      </c>
    </row>
    <row r="137" spans="1:3" ht="15">
      <c r="A137" s="1079"/>
      <c r="B137" s="381">
        <f>IF(ISNUMBER(IF('TP-E1Q-T'!H23='TP-E1Q-T'!H15+'TP-E1Q-T'!H20,0,1)),IF('TP-E1Q-T'!H23='TP-E1Q-T'!H15+'TP-E1Q-T'!H20,0,1),0)</f>
        <v>0</v>
      </c>
      <c r="C137" s="372" t="s">
        <v>2103</v>
      </c>
    </row>
    <row r="138" spans="1:3" ht="15">
      <c r="A138" s="1079"/>
      <c r="B138" s="381">
        <f>IF(ISNUMBER(IF('TP-E1Q-T'!I23='TP-E1Q-T'!I15+'TP-E1Q-T'!I20,0,1)),IF('TP-E1Q-T'!I23='TP-E1Q-T'!I15+'TP-E1Q-T'!I20,0,1),0)</f>
        <v>0</v>
      </c>
      <c r="C138" s="372" t="s">
        <v>2104</v>
      </c>
    </row>
    <row r="139" spans="1:3" ht="15">
      <c r="A139" s="1079"/>
      <c r="B139" s="381">
        <f>IF(ISNUMBER(IF('TP-E1Q-T'!J23='TP-E1Q-T'!J15+'TP-E1Q-T'!J20,0,1)),IF('TP-E1Q-T'!J23='TP-E1Q-T'!J15+'TP-E1Q-T'!J20,0,1),0)</f>
        <v>0</v>
      </c>
      <c r="C139" s="372" t="s">
        <v>2105</v>
      </c>
    </row>
    <row r="140" spans="1:3" ht="15">
      <c r="A140" s="1079"/>
      <c r="B140" s="381">
        <f>IF(ISNUMBER(IF('TP-E1Q-T'!K23='TP-E1Q-T'!K15+'TP-E1Q-T'!K20,0,1)),IF('TP-E1Q-T'!K23='TP-E1Q-T'!K15+'TP-E1Q-T'!K20,0,1),0)</f>
        <v>0</v>
      </c>
      <c r="C140" s="372" t="s">
        <v>2106</v>
      </c>
    </row>
    <row r="141" spans="1:3" ht="15">
      <c r="A141" s="1079"/>
      <c r="B141" s="381">
        <f>IF(ISNUMBER(IF('TP-E1Q-T'!L23='TP-E1Q-T'!L15+'TP-E1Q-T'!L20,0,1)),IF('TP-E1Q-T'!L23='TP-E1Q-T'!L15+'TP-E1Q-T'!L20,0,1),0)</f>
        <v>0</v>
      </c>
      <c r="C141" s="372" t="s">
        <v>2107</v>
      </c>
    </row>
    <row r="142" spans="1:3" ht="15">
      <c r="A142" s="1079"/>
      <c r="B142" s="381">
        <f>IF(ISNUMBER(IF('TP-E1Q-T'!M23='TP-E1Q-T'!M15+'TP-E1Q-T'!M20,0,1)),IF('TP-E1Q-T'!M23='TP-E1Q-T'!M15+'TP-E1Q-T'!M20,0,1),0)</f>
        <v>0</v>
      </c>
      <c r="C142" s="372" t="s">
        <v>2108</v>
      </c>
    </row>
    <row r="143" spans="1:3" ht="15">
      <c r="A143" s="1079"/>
      <c r="B143" s="381">
        <f>IF(ISNUMBER(IF('TP-E1Q-T'!N23='TP-E1Q-T'!N15+'TP-E1Q-T'!N20,0,1)),IF('TP-E1Q-T'!N23='TP-E1Q-T'!N15+'TP-E1Q-T'!N20,0,1),0)</f>
        <v>0</v>
      </c>
      <c r="C143" s="372" t="s">
        <v>2109</v>
      </c>
    </row>
    <row r="144" spans="1:3" ht="15">
      <c r="A144" s="1079"/>
      <c r="B144" s="381">
        <f>IF(ISNUMBER(IF('TP-E1Q-T'!O23='TP-E1Q-T'!O15+'TP-E1Q-T'!O20,0,1)),IF('TP-E1Q-T'!O23='TP-E1Q-T'!O15+'TP-E1Q-T'!O20,0,1),0)</f>
        <v>0</v>
      </c>
      <c r="C144" s="372" t="s">
        <v>2110</v>
      </c>
    </row>
    <row r="145" spans="1:3" ht="15">
      <c r="A145" s="1079"/>
      <c r="B145" s="381">
        <f>IF(ISNUMBER(IF('TP-E1Q-T'!P23='TP-E1Q-T'!P15+'TP-E1Q-T'!P20,0,1)),IF('TP-E1Q-T'!P23='TP-E1Q-T'!P15+'TP-E1Q-T'!P20,0,1),0)</f>
        <v>0</v>
      </c>
      <c r="C145" s="372" t="s">
        <v>2111</v>
      </c>
    </row>
    <row r="146" spans="1:3" ht="15">
      <c r="A146" s="1079"/>
      <c r="B146" s="381">
        <f>IF(ISNUMBER(IF('TP-E1Q-T'!Q23='TP-E1Q-T'!Q15+'TP-E1Q-T'!Q20,0,1)),IF('TP-E1Q-T'!Q23='TP-E1Q-T'!Q15+'TP-E1Q-T'!Q20,0,1),0)</f>
        <v>0</v>
      </c>
      <c r="C146" s="372" t="s">
        <v>2112</v>
      </c>
    </row>
    <row r="147" spans="1:3" ht="15">
      <c r="A147" s="1079"/>
      <c r="B147" s="381">
        <f>IF(ISNUMBER(IF('TP-E1Q-T'!R23='TP-E1Q-T'!R15+'TP-E1Q-T'!R20,0,1)),IF('TP-E1Q-T'!R23='TP-E1Q-T'!R15+'TP-E1Q-T'!R20,0,1),0)</f>
        <v>0</v>
      </c>
      <c r="C147" s="372" t="s">
        <v>2113</v>
      </c>
    </row>
    <row r="148" spans="1:3" ht="15">
      <c r="A148" s="1079"/>
      <c r="B148" s="387">
        <f>IF(ISNUMBER(IF('TP-E1Q-T'!S23='TP-E1Q-T'!S15+'TP-E1Q-T'!S20,0,1)),IF('TP-E1Q-T'!S23='TP-E1Q-T'!S15+'TP-E1Q-T'!S20,0,1),0)</f>
        <v>0</v>
      </c>
      <c r="C148" s="372" t="s">
        <v>2114</v>
      </c>
    </row>
    <row r="149" spans="1:3" ht="15">
      <c r="A149" s="1079"/>
      <c r="B149" s="381">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72" t="s">
        <v>1138</v>
      </c>
    </row>
    <row r="150" spans="1:3" ht="15">
      <c r="A150" s="1079"/>
      <c r="B150" s="381">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72" t="s">
        <v>2116</v>
      </c>
    </row>
    <row r="151" spans="1:3" ht="15">
      <c r="A151" s="1079"/>
      <c r="B151" s="381">
        <f>IF(ISNUMBER(IF('TP-E1Q-T'!D28='TP-E1Q-T'!D8+'TP-E1Q-T'!D22+'TP-E1Q-T'!D25,0,1)),IF('TP-E1Q-T'!D28='TP-E1Q-T'!D8+'TP-E1Q-T'!D22+'TP-E1Q-T'!D25,0,1),0)</f>
        <v>0</v>
      </c>
      <c r="C151" s="372" t="s">
        <v>1139</v>
      </c>
    </row>
    <row r="152" spans="1:3" ht="15">
      <c r="A152" s="1079"/>
      <c r="B152" s="381">
        <f>IF(ISNUMBER(IF('TP-E1Q-T'!E28='TP-E1Q-T'!E8+'TP-E1Q-T'!E22+'TP-E1Q-T'!E25,0,1)),IF('TP-E1Q-T'!E28='TP-E1Q-T'!E8+'TP-E1Q-T'!E22+'TP-E1Q-T'!E25,0,1),0)</f>
        <v>0</v>
      </c>
      <c r="C152" s="372" t="s">
        <v>1140</v>
      </c>
    </row>
    <row r="153" spans="1:3" ht="15">
      <c r="A153" s="1079"/>
      <c r="B153" s="381">
        <f>IF(ISNUMBER(IF('TP-E1Q-T'!F28='TP-E1Q-T'!F8+'TP-E1Q-T'!F22+'TP-E1Q-T'!F25,0,1)),IF('TP-E1Q-T'!F28='TP-E1Q-T'!F8+'TP-E1Q-T'!F22+'TP-E1Q-T'!F25,0,1),0)</f>
        <v>0</v>
      </c>
      <c r="C153" s="372" t="s">
        <v>1141</v>
      </c>
    </row>
    <row r="154" spans="1:3" ht="15">
      <c r="A154" s="1079"/>
      <c r="B154" s="381">
        <f>IF(ISNUMBER(IF('TP-E1Q-T'!G28='TP-E1Q-T'!G8+'TP-E1Q-T'!G22+'TP-E1Q-T'!G25,0,1)),IF('TP-E1Q-T'!G28='TP-E1Q-T'!G8+'TP-E1Q-T'!G22+'TP-E1Q-T'!G25,0,1),0)</f>
        <v>0</v>
      </c>
      <c r="C154" s="372" t="s">
        <v>1142</v>
      </c>
    </row>
    <row r="155" spans="1:3" ht="15">
      <c r="A155" s="1079"/>
      <c r="B155" s="381">
        <f>IF(ISNUMBER(IF('TP-E1Q-T'!H28='TP-E1Q-T'!H8+'TP-E1Q-T'!H22+'TP-E1Q-T'!H25,0,1)),IF('TP-E1Q-T'!H28='TP-E1Q-T'!H8+'TP-E1Q-T'!H22+'TP-E1Q-T'!H25,0,1),0)</f>
        <v>0</v>
      </c>
      <c r="C155" s="372" t="s">
        <v>1143</v>
      </c>
    </row>
    <row r="156" spans="1:3" ht="15">
      <c r="A156" s="1079"/>
      <c r="B156" s="381">
        <f>IF(ISNUMBER(IF('TP-E1Q-T'!I28='TP-E1Q-T'!I8+'TP-E1Q-T'!I22+'TP-E1Q-T'!I25,0,1)),IF('TP-E1Q-T'!I28='TP-E1Q-T'!I8+'TP-E1Q-T'!I22+'TP-E1Q-T'!I25,0,1),0)</f>
        <v>0</v>
      </c>
      <c r="C156" s="372" t="s">
        <v>1144</v>
      </c>
    </row>
    <row r="157" spans="1:3" ht="15">
      <c r="A157" s="1079"/>
      <c r="B157" s="381">
        <f>IF(ISNUMBER(IF('TP-E1Q-T'!J28='TP-E1Q-T'!J8+'TP-E1Q-T'!J22+'TP-E1Q-T'!J25,0,1)),IF('TP-E1Q-T'!J28='TP-E1Q-T'!J8+'TP-E1Q-T'!J22+'TP-E1Q-T'!J25,0,1),0)</f>
        <v>0</v>
      </c>
      <c r="C157" s="372" t="s">
        <v>1145</v>
      </c>
    </row>
    <row r="158" spans="1:3" ht="15">
      <c r="A158" s="1079"/>
      <c r="B158" s="381">
        <f>IF(ISNUMBER(IF('TP-E1Q-T'!K28='TP-E1Q-T'!K8+'TP-E1Q-T'!K22+'TP-E1Q-T'!K25,0,1)),IF('TP-E1Q-T'!K28='TP-E1Q-T'!K8+'TP-E1Q-T'!K22+'TP-E1Q-T'!K25,0,1),0)</f>
        <v>0</v>
      </c>
      <c r="C158" s="372" t="s">
        <v>1146</v>
      </c>
    </row>
    <row r="159" spans="1:3" ht="15">
      <c r="A159" s="1079"/>
      <c r="B159" s="381">
        <f>IF(ISNUMBER(IF('TP-E1Q-T'!L28='TP-E1Q-T'!L8+'TP-E1Q-T'!L22+'TP-E1Q-T'!L25,0,1)),IF('TP-E1Q-T'!L28='TP-E1Q-T'!L8+'TP-E1Q-T'!L22+'TP-E1Q-T'!L25,0,1),0)</f>
        <v>0</v>
      </c>
      <c r="C159" s="372" t="s">
        <v>1147</v>
      </c>
    </row>
    <row r="160" spans="1:3" ht="15">
      <c r="A160" s="1079"/>
      <c r="B160" s="381">
        <f>IF(ISNUMBER(IF('TP-E1Q-T'!M28='TP-E1Q-T'!M8+'TP-E1Q-T'!M22+'TP-E1Q-T'!M25,0,1)),IF('TP-E1Q-T'!M28='TP-E1Q-T'!M8+'TP-E1Q-T'!M22+'TP-E1Q-T'!M25,0,1),0)</f>
        <v>0</v>
      </c>
      <c r="C160" s="372" t="s">
        <v>1148</v>
      </c>
    </row>
    <row r="161" spans="1:3" ht="15">
      <c r="A161" s="1079"/>
      <c r="B161" s="381">
        <f>IF(ISNUMBER(IF('TP-E1Q-T'!N28='TP-E1Q-T'!N8+'TP-E1Q-T'!N22+'TP-E1Q-T'!N25,0,1)),IF('TP-E1Q-T'!N28='TP-E1Q-T'!N8+'TP-E1Q-T'!N22+'TP-E1Q-T'!N25,0,1),0)</f>
        <v>0</v>
      </c>
      <c r="C161" s="372" t="s">
        <v>1149</v>
      </c>
    </row>
    <row r="162" spans="1:3" ht="15">
      <c r="A162" s="1079"/>
      <c r="B162" s="381">
        <f>IF(ISNUMBER(IF('TP-E1Q-T'!O28='TP-E1Q-T'!O8+'TP-E1Q-T'!O22+'TP-E1Q-T'!O25,0,1)),IF('TP-E1Q-T'!O28='TP-E1Q-T'!O8+'TP-E1Q-T'!O22+'TP-E1Q-T'!O25,0,1),0)</f>
        <v>0</v>
      </c>
      <c r="C162" s="372" t="s">
        <v>1150</v>
      </c>
    </row>
    <row r="163" spans="1:3" ht="15">
      <c r="A163" s="1079"/>
      <c r="B163" s="381">
        <f>IF(ISNUMBER(IF('TP-E1Q-T'!P28='TP-E1Q-T'!P8+'TP-E1Q-T'!P22+'TP-E1Q-T'!P25,0,1)),IF('TP-E1Q-T'!P28='TP-E1Q-T'!P8+'TP-E1Q-T'!P22+'TP-E1Q-T'!P25,0,1),0)</f>
        <v>0</v>
      </c>
      <c r="C163" s="372" t="s">
        <v>1163</v>
      </c>
    </row>
    <row r="164" spans="1:3" ht="15">
      <c r="A164" s="1079"/>
      <c r="B164" s="381">
        <f>IF(ISNUMBER(IF('TP-E1Q-T'!Q28='TP-E1Q-T'!Q8+'TP-E1Q-T'!Q22+'TP-E1Q-T'!Q25,0,1)),IF('TP-E1Q-T'!Q28='TP-E1Q-T'!Q8+'TP-E1Q-T'!Q22+'TP-E1Q-T'!Q25,0,1),0)</f>
        <v>0</v>
      </c>
      <c r="C164" s="372" t="s">
        <v>1164</v>
      </c>
    </row>
    <row r="165" spans="1:3" ht="15">
      <c r="A165" s="1079"/>
      <c r="B165" s="381">
        <f>IF(ISNUMBER(IF('TP-E1Q-T'!R28='TP-E1Q-T'!R8+'TP-E1Q-T'!R22+'TP-E1Q-T'!R25,0,1)),IF('TP-E1Q-T'!R28='TP-E1Q-T'!R8+'TP-E1Q-T'!R22+'TP-E1Q-T'!R25,0,1),0)</f>
        <v>0</v>
      </c>
      <c r="C165" s="372" t="s">
        <v>1165</v>
      </c>
    </row>
    <row r="166" spans="1:3" ht="15">
      <c r="A166" s="1079"/>
      <c r="B166" s="387">
        <f>IF(ISNUMBER(IF('TP-E1Q-T'!S28='TP-E1Q-T'!S8+'TP-E1Q-T'!S22+'TP-E1Q-T'!S25,0,1)),IF('TP-E1Q-T'!S28='TP-E1Q-T'!S8+'TP-E1Q-T'!S22+'TP-E1Q-T'!S25,0,1),0)</f>
        <v>0</v>
      </c>
      <c r="C166" s="372" t="s">
        <v>1166</v>
      </c>
    </row>
    <row r="167" spans="1:3" ht="15">
      <c r="A167" s="1079"/>
      <c r="B167" s="381">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72" t="s">
        <v>2133</v>
      </c>
    </row>
    <row r="168" spans="1:3" ht="15">
      <c r="A168" s="1079"/>
      <c r="B168" s="381">
        <f>IF(ISNUMBER(IF('TP-E1Q-T'!D29='TP-E1Q-T'!D14+'TP-E1Q-T'!D19,0,1)),IF('TP-E1Q-T'!D29='TP-E1Q-T'!D14+'TP-E1Q-T'!D19,0,1),0)</f>
        <v>0</v>
      </c>
      <c r="C168" s="372" t="s">
        <v>2117</v>
      </c>
    </row>
    <row r="169" spans="1:3" ht="15">
      <c r="A169" s="1079"/>
      <c r="B169" s="381">
        <f>IF(ISNUMBER(IF('TP-E1Q-T'!E29='TP-E1Q-T'!E14+'TP-E1Q-T'!E19,0,1)),IF('TP-E1Q-T'!E29='TP-E1Q-T'!E14+'TP-E1Q-T'!E19,0,1),0)</f>
        <v>0</v>
      </c>
      <c r="C169" s="372" t="s">
        <v>2118</v>
      </c>
    </row>
    <row r="170" spans="1:3" ht="15">
      <c r="A170" s="1079"/>
      <c r="B170" s="381">
        <f>IF(ISNUMBER(IF('TP-E1Q-T'!F29='TP-E1Q-T'!F14+'TP-E1Q-T'!F19,0,1)),IF('TP-E1Q-T'!F29='TP-E1Q-T'!F14+'TP-E1Q-T'!F19,0,1),0)</f>
        <v>0</v>
      </c>
      <c r="C170" s="372" t="s">
        <v>2119</v>
      </c>
    </row>
    <row r="171" spans="1:3" ht="15">
      <c r="A171" s="1079"/>
      <c r="B171" s="381">
        <f>IF(ISNUMBER(IF('TP-E1Q-T'!G29='TP-E1Q-T'!G14+'TP-E1Q-T'!G19,0,1)),IF('TP-E1Q-T'!G29='TP-E1Q-T'!G14+'TP-E1Q-T'!G19,0,1),0)</f>
        <v>0</v>
      </c>
      <c r="C171" s="372" t="s">
        <v>2120</v>
      </c>
    </row>
    <row r="172" spans="1:3" ht="15">
      <c r="A172" s="1079"/>
      <c r="B172" s="381">
        <f>IF(ISNUMBER(IF('TP-E1Q-T'!H29='TP-E1Q-T'!H14+'TP-E1Q-T'!H19,0,1)),IF('TP-E1Q-T'!H29='TP-E1Q-T'!H14+'TP-E1Q-T'!H19,0,1),0)</f>
        <v>0</v>
      </c>
      <c r="C172" s="372" t="s">
        <v>2121</v>
      </c>
    </row>
    <row r="173" spans="1:3" ht="15">
      <c r="A173" s="1079"/>
      <c r="B173" s="381">
        <f>IF(ISNUMBER(IF('TP-E1Q-T'!I29='TP-E1Q-T'!I14+'TP-E1Q-T'!I19,0,1)),IF('TP-E1Q-T'!I29='TP-E1Q-T'!I14+'TP-E1Q-T'!I19,0,1),0)</f>
        <v>0</v>
      </c>
      <c r="C173" s="372" t="s">
        <v>2122</v>
      </c>
    </row>
    <row r="174" spans="1:3" ht="15">
      <c r="A174" s="1079"/>
      <c r="B174" s="381">
        <f>IF(ISNUMBER(IF('TP-E1Q-T'!J29='TP-E1Q-T'!J14+'TP-E1Q-T'!J19,0,1)),IF('TP-E1Q-T'!J29='TP-E1Q-T'!J14+'TP-E1Q-T'!J19,0,1),0)</f>
        <v>0</v>
      </c>
      <c r="C174" s="372" t="s">
        <v>2123</v>
      </c>
    </row>
    <row r="175" spans="1:3" ht="15">
      <c r="A175" s="1079"/>
      <c r="B175" s="381">
        <f>IF(ISNUMBER(IF('TP-E1Q-T'!K29='TP-E1Q-T'!K14+'TP-E1Q-T'!K19,0,1)),IF('TP-E1Q-T'!K29='TP-E1Q-T'!K14+'TP-E1Q-T'!K19,0,1),0)</f>
        <v>0</v>
      </c>
      <c r="C175" s="372" t="s">
        <v>2124</v>
      </c>
    </row>
    <row r="176" spans="1:3" ht="15">
      <c r="A176" s="1079"/>
      <c r="B176" s="381">
        <f>IF(ISNUMBER(IF('TP-E1Q-T'!L29='TP-E1Q-T'!L14+'TP-E1Q-T'!L19,0,1)),IF('TP-E1Q-T'!L29='TP-E1Q-T'!L14+'TP-E1Q-T'!L19,0,1),0)</f>
        <v>0</v>
      </c>
      <c r="C176" s="372" t="s">
        <v>2125</v>
      </c>
    </row>
    <row r="177" spans="1:3" ht="15">
      <c r="A177" s="1079"/>
      <c r="B177" s="381">
        <f>IF(ISNUMBER(IF('TP-E1Q-T'!M29='TP-E1Q-T'!M14+'TP-E1Q-T'!M19,0,1)),IF('TP-E1Q-T'!M29='TP-E1Q-T'!M14+'TP-E1Q-T'!M19,0,1),0)</f>
        <v>0</v>
      </c>
      <c r="C177" s="372" t="s">
        <v>2126</v>
      </c>
    </row>
    <row r="178" spans="1:3" ht="15">
      <c r="A178" s="1079"/>
      <c r="B178" s="381">
        <f>IF(ISNUMBER(IF('TP-E1Q-T'!N29='TP-E1Q-T'!N14+'TP-E1Q-T'!N19,0,1)),IF('TP-E1Q-T'!N29='TP-E1Q-T'!N14+'TP-E1Q-T'!N19,0,1),0)</f>
        <v>0</v>
      </c>
      <c r="C178" s="372" t="s">
        <v>2127</v>
      </c>
    </row>
    <row r="179" spans="1:3" ht="15">
      <c r="A179" s="1079"/>
      <c r="B179" s="381">
        <f>IF(ISNUMBER(IF('TP-E1Q-T'!O29='TP-E1Q-T'!O14+'TP-E1Q-T'!O19,0,1)),IF('TP-E1Q-T'!O29='TP-E1Q-T'!O14+'TP-E1Q-T'!O19,0,1),0)</f>
        <v>0</v>
      </c>
      <c r="C179" s="372" t="s">
        <v>2128</v>
      </c>
    </row>
    <row r="180" spans="1:3" ht="15">
      <c r="A180" s="1079"/>
      <c r="B180" s="381">
        <f>IF(ISNUMBER(IF('TP-E1Q-T'!P29='TP-E1Q-T'!P14+'TP-E1Q-T'!P19,0,1)),IF('TP-E1Q-T'!P29='TP-E1Q-T'!P14+'TP-E1Q-T'!P19,0,1),0)</f>
        <v>0</v>
      </c>
      <c r="C180" s="372" t="s">
        <v>2129</v>
      </c>
    </row>
    <row r="181" spans="1:3" ht="15">
      <c r="A181" s="1079"/>
      <c r="B181" s="381">
        <f>IF(ISNUMBER(IF('TP-E1Q-T'!Q29='TP-E1Q-T'!Q14+'TP-E1Q-T'!Q19,0,1)),IF('TP-E1Q-T'!Q29='TP-E1Q-T'!Q14+'TP-E1Q-T'!Q19,0,1),0)</f>
        <v>0</v>
      </c>
      <c r="C181" s="372" t="s">
        <v>2130</v>
      </c>
    </row>
    <row r="182" spans="1:3" ht="15">
      <c r="A182" s="1079"/>
      <c r="B182" s="381">
        <f>IF(ISNUMBER(IF('TP-E1Q-T'!R29='TP-E1Q-T'!R14+'TP-E1Q-T'!R19,0,1)),IF('TP-E1Q-T'!R29='TP-E1Q-T'!R14+'TP-E1Q-T'!R19,0,1),0)</f>
        <v>0</v>
      </c>
      <c r="C182" s="372" t="s">
        <v>2131</v>
      </c>
    </row>
    <row r="183" spans="1:3" ht="15">
      <c r="A183" s="1079"/>
      <c r="B183" s="381">
        <f>IF(ISNUMBER(IF('TP-E1Q-T'!S29='TP-E1Q-T'!S14+'TP-E1Q-T'!S19,0,1)),IF('TP-E1Q-T'!S29='TP-E1Q-T'!S14+'TP-E1Q-T'!S19,0,1),0)</f>
        <v>0</v>
      </c>
      <c r="C183" s="372" t="s">
        <v>2132</v>
      </c>
    </row>
    <row r="184" spans="1:3" ht="15">
      <c r="A184" s="1079"/>
      <c r="B184" s="387">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72" t="s">
        <v>2134</v>
      </c>
    </row>
    <row r="185" spans="1:3" ht="15">
      <c r="A185" s="1079"/>
      <c r="B185" s="381">
        <f>IF(ISNUMBER(IF('TP-E1Q-T'!D30='TP-E1Q-T'!D8+'TP-E1Q-T'!D23+'TP-E1Q-T'!D25,0,1)),IF('TP-E1Q-T'!D30='TP-E1Q-T'!D8+'TP-E1Q-T'!D23+'TP-E1Q-T'!D25,0,1),0)</f>
        <v>0</v>
      </c>
      <c r="C185" s="372" t="s">
        <v>1151</v>
      </c>
    </row>
    <row r="186" spans="1:3" ht="15">
      <c r="A186" s="1079"/>
      <c r="B186" s="381">
        <f>IF(ISNUMBER(IF('TP-E1Q-T'!E30='TP-E1Q-T'!E8+'TP-E1Q-T'!E23+'TP-E1Q-T'!E25,0,1)),IF('TP-E1Q-T'!E30='TP-E1Q-T'!E8+'TP-E1Q-T'!E23+'TP-E1Q-T'!E25,0,1),0)</f>
        <v>0</v>
      </c>
      <c r="C186" s="372" t="s">
        <v>1152</v>
      </c>
    </row>
    <row r="187" spans="1:3" ht="15">
      <c r="A187" s="1079"/>
      <c r="B187" s="381">
        <f>IF(ISNUMBER(IF('TP-E1Q-T'!F30='TP-E1Q-T'!F8+'TP-E1Q-T'!F23+'TP-E1Q-T'!F25,0,1)),IF('TP-E1Q-T'!F30='TP-E1Q-T'!F8+'TP-E1Q-T'!F23+'TP-E1Q-T'!F25,0,1),0)</f>
        <v>0</v>
      </c>
      <c r="C187" s="372" t="s">
        <v>1153</v>
      </c>
    </row>
    <row r="188" spans="1:3" ht="15">
      <c r="A188" s="1079"/>
      <c r="B188" s="381">
        <f>IF(ISNUMBER(IF('TP-E1Q-T'!G30='TP-E1Q-T'!G8+'TP-E1Q-T'!G23+'TP-E1Q-T'!G25,0,1)),IF('TP-E1Q-T'!G30='TP-E1Q-T'!G8+'TP-E1Q-T'!G23+'TP-E1Q-T'!G25,0,1),0)</f>
        <v>0</v>
      </c>
      <c r="C188" s="372" t="s">
        <v>1154</v>
      </c>
    </row>
    <row r="189" spans="1:3" ht="15">
      <c r="A189" s="1079"/>
      <c r="B189" s="381">
        <f>IF(ISNUMBER(IF('TP-E1Q-T'!H30='TP-E1Q-T'!H8+'TP-E1Q-T'!H23+'TP-E1Q-T'!H25,0,1)),IF('TP-E1Q-T'!H30='TP-E1Q-T'!H8+'TP-E1Q-T'!H23+'TP-E1Q-T'!H25,0,1),0)</f>
        <v>0</v>
      </c>
      <c r="C189" s="372" t="s">
        <v>1155</v>
      </c>
    </row>
    <row r="190" spans="1:3" ht="15">
      <c r="A190" s="1079"/>
      <c r="B190" s="381">
        <f>IF(ISNUMBER(IF('TP-E1Q-T'!I30='TP-E1Q-T'!I8+'TP-E1Q-T'!I23+'TP-E1Q-T'!I25,0,1)),IF('TP-E1Q-T'!I30='TP-E1Q-T'!I8+'TP-E1Q-T'!I23+'TP-E1Q-T'!I25,0,1),0)</f>
        <v>0</v>
      </c>
      <c r="C190" s="372" t="s">
        <v>1156</v>
      </c>
    </row>
    <row r="191" spans="1:3" ht="15">
      <c r="A191" s="1079"/>
      <c r="B191" s="381">
        <f>IF(ISNUMBER(IF('TP-E1Q-T'!J30='TP-E1Q-T'!J8+'TP-E1Q-T'!J23+'TP-E1Q-T'!J25,0,1)),IF('TP-E1Q-T'!J30='TP-E1Q-T'!J8+'TP-E1Q-T'!J23+'TP-E1Q-T'!J25,0,1),0)</f>
        <v>0</v>
      </c>
      <c r="C191" s="372" t="s">
        <v>1157</v>
      </c>
    </row>
    <row r="192" spans="1:3" ht="15">
      <c r="A192" s="1079"/>
      <c r="B192" s="381">
        <f>IF(ISNUMBER(IF('TP-E1Q-T'!K30='TP-E1Q-T'!K8+'TP-E1Q-T'!K23+'TP-E1Q-T'!K25,0,1)),IF('TP-E1Q-T'!K30='TP-E1Q-T'!K8+'TP-E1Q-T'!K23+'TP-E1Q-T'!K25,0,1),0)</f>
        <v>0</v>
      </c>
      <c r="C192" s="372" t="s">
        <v>1158</v>
      </c>
    </row>
    <row r="193" spans="1:3" ht="15">
      <c r="A193" s="1079"/>
      <c r="B193" s="381">
        <f>IF(ISNUMBER(IF('TP-E1Q-T'!L30='TP-E1Q-T'!L8+'TP-E1Q-T'!L23+'TP-E1Q-T'!L25,0,1)),IF('TP-E1Q-T'!L30='TP-E1Q-T'!L8+'TP-E1Q-T'!L23+'TP-E1Q-T'!L25,0,1),0)</f>
        <v>0</v>
      </c>
      <c r="C193" s="372" t="s">
        <v>1159</v>
      </c>
    </row>
    <row r="194" spans="1:3" ht="15">
      <c r="A194" s="1079"/>
      <c r="B194" s="381">
        <f>IF(ISNUMBER(IF('TP-E1Q-T'!M30='TP-E1Q-T'!M8+'TP-E1Q-T'!M23+'TP-E1Q-T'!M25,0,1)),IF('TP-E1Q-T'!M30='TP-E1Q-T'!M8+'TP-E1Q-T'!M23+'TP-E1Q-T'!M25,0,1),0)</f>
        <v>0</v>
      </c>
      <c r="C194" s="372" t="s">
        <v>1160</v>
      </c>
    </row>
    <row r="195" spans="1:3" ht="15">
      <c r="A195" s="1079"/>
      <c r="B195" s="381">
        <f>IF(ISNUMBER(IF('TP-E1Q-T'!N30='TP-E1Q-T'!N8+'TP-E1Q-T'!N23+'TP-E1Q-T'!N25,0,1)),IF('TP-E1Q-T'!N30='TP-E1Q-T'!N8+'TP-E1Q-T'!N23+'TP-E1Q-T'!N25,0,1),0)</f>
        <v>0</v>
      </c>
      <c r="C195" s="372" t="s">
        <v>1161</v>
      </c>
    </row>
    <row r="196" spans="1:3" ht="15">
      <c r="A196" s="1079"/>
      <c r="B196" s="381">
        <f>IF(ISNUMBER(IF('TP-E1Q-T'!O30='TP-E1Q-T'!O8+'TP-E1Q-T'!O23+'TP-E1Q-T'!O25,0,1)),IF('TP-E1Q-T'!O30='TP-E1Q-T'!O8+'TP-E1Q-T'!O23+'TP-E1Q-T'!O25,0,1),0)</f>
        <v>0</v>
      </c>
      <c r="C196" s="372" t="s">
        <v>1162</v>
      </c>
    </row>
    <row r="197" spans="1:3" ht="15">
      <c r="A197" s="1079"/>
      <c r="B197" s="381">
        <f>IF(ISNUMBER(IF('TP-E1Q-T'!P30='TP-E1Q-T'!P8+'TP-E1Q-T'!P23+'TP-E1Q-T'!P25,0,1)),IF('TP-E1Q-T'!P30='TP-E1Q-T'!P8+'TP-E1Q-T'!P23+'TP-E1Q-T'!P25,0,1),0)</f>
        <v>0</v>
      </c>
      <c r="C197" s="372" t="s">
        <v>1167</v>
      </c>
    </row>
    <row r="198" spans="1:3" ht="15">
      <c r="A198" s="1079"/>
      <c r="B198" s="381">
        <f>IF(ISNUMBER(IF('TP-E1Q-T'!Q30='TP-E1Q-T'!Q8+'TP-E1Q-T'!Q23+'TP-E1Q-T'!Q25,0,1)),IF('TP-E1Q-T'!Q30='TP-E1Q-T'!Q8+'TP-E1Q-T'!Q23+'TP-E1Q-T'!Q25,0,1),0)</f>
        <v>0</v>
      </c>
      <c r="C198" s="372" t="s">
        <v>1168</v>
      </c>
    </row>
    <row r="199" spans="1:3" ht="15">
      <c r="A199" s="1079"/>
      <c r="B199" s="381">
        <f>IF(ISNUMBER(IF('TP-E1Q-T'!R30='TP-E1Q-T'!R8+'TP-E1Q-T'!R23+'TP-E1Q-T'!R25,0,1)),IF('TP-E1Q-T'!R30='TP-E1Q-T'!R8+'TP-E1Q-T'!R23+'TP-E1Q-T'!R25,0,1),0)</f>
        <v>0</v>
      </c>
      <c r="C199" s="372" t="s">
        <v>1169</v>
      </c>
    </row>
    <row r="200" spans="1:3" ht="15">
      <c r="A200" s="1079"/>
      <c r="B200" s="381">
        <f>IF(ISNUMBER(IF('TP-E1Q-T'!S30='TP-E1Q-T'!S8+'TP-E1Q-T'!S23+'TP-E1Q-T'!S25,0,1)),IF('TP-E1Q-T'!S30='TP-E1Q-T'!S8+'TP-E1Q-T'!S23+'TP-E1Q-T'!S25,0,1),0)</f>
        <v>0</v>
      </c>
      <c r="C200" s="372" t="s">
        <v>1170</v>
      </c>
    </row>
    <row r="201" spans="1:3" ht="15.75" thickBot="1">
      <c r="A201" s="1080"/>
      <c r="B201" s="381">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72" t="s">
        <v>1223</v>
      </c>
    </row>
    <row r="205" spans="1:4" ht="15.75" thickBot="1">
      <c r="A205" s="377">
        <f>IF(B205=0,0,1)</f>
        <v>0</v>
      </c>
      <c r="B205" s="379">
        <f>SUM(B206:B211)</f>
        <v>0</v>
      </c>
      <c r="C205" s="380" t="str">
        <f>IF(B205=0,"Aucune erreur dans l'onglet SCR-B2A-T",B205&amp;" erreur(s) dans l'état SCR-B2A-T")</f>
        <v>Aucune erreur dans l'onglet SCR-B2A-T</v>
      </c>
      <c r="D205" s="478" t="s">
        <v>3888</v>
      </c>
    </row>
    <row r="206" spans="1:3" ht="15">
      <c r="A206" s="1078" t="s">
        <v>2061</v>
      </c>
      <c r="B206" s="381">
        <f>IF(ISNUMBER(IF('SCR-B2A-T'!D22='SCR-B2A-T'!D13+'SCR-B2A-T'!D14+'SCR-B2A-T'!D15+'SCR-B2A-T'!D16+'SCR-B2A-T'!D17+'SCR-B2A-T'!D18+'SCR-B2A-T'!D20,0,1)),IF('SCR-B2A-T'!D22='SCR-B2A-T'!D13+'SCR-B2A-T'!D14+'SCR-B2A-T'!D15+'SCR-B2A-T'!D16+'SCR-B2A-T'!D17+'SCR-B2A-T'!D18+'SCR-B2A-T'!D20,0,1),0)</f>
        <v>0</v>
      </c>
      <c r="C206" s="372" t="s">
        <v>2136</v>
      </c>
    </row>
    <row r="207" spans="1:3" ht="15">
      <c r="A207" s="1079"/>
      <c r="B207" s="381">
        <f>IF(ISNUMBER(IF('SCR-B2A-T'!E22='SCR-B2A-T'!E13+'SCR-B2A-T'!E14+'SCR-B2A-T'!E15+'SCR-B2A-T'!E16+'SCR-B2A-T'!E17+'SCR-B2A-T'!E18+'SCR-B2A-T'!E20,0,1)),IF('SCR-B2A-T'!E22='SCR-B2A-T'!E13+'SCR-B2A-T'!E14+'SCR-B2A-T'!E15+'SCR-B2A-T'!E16+'SCR-B2A-T'!E17+'SCR-B2A-T'!E18+'SCR-B2A-T'!E20,0,1),0)</f>
        <v>0</v>
      </c>
      <c r="C207" s="372" t="s">
        <v>2135</v>
      </c>
    </row>
    <row r="208" spans="1:3" ht="15">
      <c r="A208" s="1079"/>
      <c r="B208" s="381">
        <f>IF(ISNUMBER(IF('SCR-B2A-T'!D27=MAX(MIN('SCR-B2A-T'!E22-'SCR-B2A-T'!D22,'SCR-B2A-T'!D65),0),0,1)),IF('SCR-B2A-T'!D27=MAX(MIN('SCR-B2A-T'!E22-'SCR-B2A-T'!D22,'SCR-B2A-T'!D65),0),0,1),0)</f>
        <v>0</v>
      </c>
      <c r="C208" s="372" t="s">
        <v>2137</v>
      </c>
    </row>
    <row r="209" spans="1:3" ht="15">
      <c r="A209" s="1079"/>
      <c r="B209" s="381"/>
      <c r="C209" s="372"/>
    </row>
    <row r="210" spans="1:3" ht="15">
      <c r="A210" s="1079"/>
      <c r="B210" s="381"/>
      <c r="C210" s="372"/>
    </row>
    <row r="211" spans="1:3" ht="15.75" thickBot="1">
      <c r="A211" s="1080"/>
      <c r="B211" s="387">
        <f>IF(ISNUMBER(IF('SCR-B2A-T'!D52='SCR-B2A-T'!D35+'SCR-B2A-T'!D41,0,1)),IF('SCR-B2A-T'!D52='SCR-B2A-T'!D35+'SCR-B2A-T'!D41,0,1),0)</f>
        <v>0</v>
      </c>
      <c r="C211" s="386" t="s">
        <v>4499</v>
      </c>
    </row>
    <row r="212" spans="2:3" ht="15">
      <c r="B212" s="385"/>
      <c r="C212" s="384"/>
    </row>
    <row r="215" spans="1:4" ht="15.75" thickBot="1">
      <c r="A215" s="377">
        <f>IF(B215=0,0,1)</f>
        <v>0</v>
      </c>
      <c r="B215" s="379">
        <f>SUM(B216:B262)</f>
        <v>0</v>
      </c>
      <c r="C215" s="380" t="str">
        <f>IF(B215=0,"Aucune erreur dans l'onglet SCR-B3A-T",B215&amp;" erreur(s) dans l'état SCR-B3A-T")</f>
        <v>Aucune erreur dans l'onglet SCR-B3A-T</v>
      </c>
      <c r="D215" s="478" t="s">
        <v>3888</v>
      </c>
    </row>
    <row r="216" spans="1:3" ht="15">
      <c r="A216" s="1078" t="s">
        <v>32</v>
      </c>
      <c r="B216" s="381">
        <f>IF(ISNUMBER(IF('SCR-B3A-T'!H16=('SCR-B3A-T'!D16-'SCR-B3A-T'!F16)-('SCR-B3A-T'!E16-'SCR-B3A-T'!G16),0,1)),IF('SCR-B3A-T'!H16=('SCR-B3A-T'!D16-'SCR-B3A-T'!F16)-('SCR-B3A-T'!E16-'SCR-B3A-T'!G16),0,1*IF(AND(('SCR-B3A-T'!D16-'SCR-B3A-T'!F16)-('SCR-B3A-T'!E16-'SCR-B3A-T'!G16)&lt;0,'SCR-B3A-T'!H16=0),0,1)),0)*(1-B217)</f>
        <v>0</v>
      </c>
      <c r="C216" s="372" t="s">
        <v>1047</v>
      </c>
    </row>
    <row r="217" spans="1:3" ht="15">
      <c r="A217" s="1079"/>
      <c r="B217" s="381">
        <f>IF(ISNUMBER(IF('SCR-B3A-T'!H16&gt;=0,0,1)),IF('SCR-B3A-T'!H16&gt;=0,0,1),0)</f>
        <v>0</v>
      </c>
      <c r="C217" s="372" t="s">
        <v>4652</v>
      </c>
    </row>
    <row r="218" spans="1:3" ht="15">
      <c r="A218" s="1079"/>
      <c r="B218" s="381">
        <f>IF(ISNUMBER(IF('SCR-B3A-T'!J16=('SCR-B3A-T'!D16-'SCR-B3A-T'!F16)-('SCR-B3A-T'!E16-'SCR-B3A-T'!I16),0,1)),IF('SCR-B3A-T'!J16=('SCR-B3A-T'!D16-'SCR-B3A-T'!F16)-('SCR-B3A-T'!E16-'SCR-B3A-T'!I16),0,1*IF(AND(('SCR-B3A-T'!D16-'SCR-B3A-T'!F16)-('SCR-B3A-T'!E16-'SCR-B3A-T'!I16)&lt;0,'SCR-B3A-T'!J16=0),0,1)),0)*(1-B219)</f>
        <v>0</v>
      </c>
      <c r="C218" s="372" t="s">
        <v>3132</v>
      </c>
    </row>
    <row r="219" spans="1:3" ht="15">
      <c r="A219" s="1079"/>
      <c r="B219" s="381">
        <f>IF(ISNUMBER(IF('SCR-B3A-T'!J16&gt;=0,0,1)),IF('SCR-B3A-T'!J16&gt;=0,0,1),0)</f>
        <v>0</v>
      </c>
      <c r="C219" s="372" t="s">
        <v>3131</v>
      </c>
    </row>
    <row r="220" spans="1:3" ht="15">
      <c r="A220" s="1079"/>
      <c r="B220" s="381">
        <f>IF(ISNUMBER(IF('SCR-B3A-T'!H17=('SCR-B3A-T'!D17-'SCR-B3A-T'!F17)-('SCR-B3A-T'!E17-'SCR-B3A-T'!G17),0,1)),IF('SCR-B3A-T'!H17=('SCR-B3A-T'!D17-'SCR-B3A-T'!F17)-('SCR-B3A-T'!E17-'SCR-B3A-T'!G17),0,1*IF(AND(('SCR-B3A-T'!D17-'SCR-B3A-T'!F17)-('SCR-B3A-T'!E17-'SCR-B3A-T'!G17)&lt;0,'SCR-B3A-T'!H17=0),0,1)),0)*(1-B221)</f>
        <v>0</v>
      </c>
      <c r="C220" s="372" t="s">
        <v>3133</v>
      </c>
    </row>
    <row r="221" spans="1:3" ht="15">
      <c r="A221" s="1079"/>
      <c r="B221" s="381">
        <f>IF(ISNUMBER(IF('SCR-B3A-T'!H17&gt;=0,0,1)),IF('SCR-B3A-T'!H17&gt;=0,0,1),0)</f>
        <v>0</v>
      </c>
      <c r="C221" s="372" t="s">
        <v>3134</v>
      </c>
    </row>
    <row r="222" spans="1:3" ht="15">
      <c r="A222" s="1079"/>
      <c r="B222" s="381">
        <f>IF(ISNUMBER(IF('SCR-B3A-T'!J17=('SCR-B3A-T'!D17-'SCR-B3A-T'!F17)-('SCR-B3A-T'!E17-'SCR-B3A-T'!I17),0,1)),IF('SCR-B3A-T'!J17=('SCR-B3A-T'!D17-'SCR-B3A-T'!F17)-('SCR-B3A-T'!E17-'SCR-B3A-T'!I17),0,1*IF(AND(('SCR-B3A-T'!D17-'SCR-B3A-T'!F17)-('SCR-B3A-T'!E17-'SCR-B3A-T'!I17)&lt;0,'SCR-B3A-T'!J17=0),0,1)),0)*(1-B224)</f>
        <v>0</v>
      </c>
      <c r="C222" s="372" t="s">
        <v>1048</v>
      </c>
    </row>
    <row r="223" spans="1:3" ht="15">
      <c r="A223" s="1079"/>
      <c r="B223" s="381">
        <f>IF(ISNUMBER(IF('SCR-B3A-T'!J17&gt;=0,0,1)),IF('SCR-B3A-T'!J17&gt;=0,0,1),0)</f>
        <v>0</v>
      </c>
      <c r="C223" s="372" t="s">
        <v>4651</v>
      </c>
    </row>
    <row r="224" spans="1:3" ht="15">
      <c r="A224" s="1079"/>
      <c r="B224" s="381">
        <f>IF(ISNUMBER(IF('SCR-B3A-T'!H19&gt;=0,0,1)),IF('SCR-B3A-T'!H19&gt;=0,0,1),0)</f>
        <v>0</v>
      </c>
      <c r="C224" s="372" t="s">
        <v>4653</v>
      </c>
    </row>
    <row r="225" spans="1:3" ht="15">
      <c r="A225" s="1079"/>
      <c r="B225" s="381">
        <f>IF(ISNUMBER(IF('SCR-B3A-T'!J19&gt;=0,0,1)),IF('SCR-B3A-T'!J19&gt;=0,0,1),0)</f>
        <v>0</v>
      </c>
      <c r="C225" s="372" t="s">
        <v>3397</v>
      </c>
    </row>
    <row r="226" spans="1:3" ht="15">
      <c r="A226" s="1079"/>
      <c r="B226" s="381">
        <f>IF(ISNUMBER(IF('SCR-B3A-T'!D20='SCR-B3A-T'!D21+'SCR-B3A-T'!D22+'SCR-B3A-T'!D23,0,1)),IF('SCR-B3A-T'!D20='SCR-B3A-T'!D21+'SCR-B3A-T'!D22+'SCR-B3A-T'!D23,0,1),0)</f>
        <v>0</v>
      </c>
      <c r="C226" s="372" t="s">
        <v>1049</v>
      </c>
    </row>
    <row r="227" spans="1:3" ht="15">
      <c r="A227" s="1079"/>
      <c r="B227" s="381">
        <f>IF(ISNUMBER(IF('SCR-B3A-T'!F20='SCR-B3A-T'!F21+'SCR-B3A-T'!F22+'SCR-B3A-T'!F23,0,1)),IF('SCR-B3A-T'!F20='SCR-B3A-T'!F21+'SCR-B3A-T'!F22+'SCR-B3A-T'!F23,0,1),0)</f>
        <v>0</v>
      </c>
      <c r="C227" s="372" t="s">
        <v>1050</v>
      </c>
    </row>
    <row r="228" spans="1:3" ht="15">
      <c r="A228" s="1079"/>
      <c r="B228" s="381">
        <f>IF(ISNUMBER(IF('SCR-B3A-T'!H20=('SCR-B3A-T'!D20-'SCR-B3A-T'!F20)-('SCR-B3A-T'!E20-'SCR-B3A-T'!G20),0,1)),IF('SCR-B3A-T'!H20=('SCR-B3A-T'!D20-'SCR-B3A-T'!F20)-('SCR-B3A-T'!E20-'SCR-B3A-T'!G20),0,1),0)*(1-B229)</f>
        <v>0</v>
      </c>
      <c r="C228" s="372" t="s">
        <v>3135</v>
      </c>
    </row>
    <row r="229" spans="1:3" ht="15">
      <c r="A229" s="1079"/>
      <c r="B229" s="381">
        <f>IF(ISNUMBER(IF('SCR-B3A-T'!H20&gt;=0,0,1)),IF('SCR-B3A-T'!H20&gt;=0,0,1),0)</f>
        <v>0</v>
      </c>
      <c r="C229" s="372" t="s">
        <v>4654</v>
      </c>
    </row>
    <row r="230" spans="1:3" ht="15">
      <c r="A230" s="1079"/>
      <c r="B230" s="381">
        <f>IF(ISNUMBER(IF('SCR-B3A-T'!J20=('SCR-B3A-T'!D20-'SCR-B3A-T'!F20)-('SCR-B3A-T'!E20-'SCR-B3A-T'!I20),0,1)),IF('SCR-B3A-T'!J20=('SCR-B3A-T'!D20-'SCR-B3A-T'!F20)-('SCR-B3A-T'!E20-'SCR-B3A-T'!I20),0,1),0)*(1-B231)</f>
        <v>0</v>
      </c>
      <c r="C230" s="372" t="s">
        <v>1052</v>
      </c>
    </row>
    <row r="231" spans="1:3" ht="15">
      <c r="A231" s="1079"/>
      <c r="B231" s="381">
        <f>IF(ISNUMBER(IF('SCR-B3A-T'!J20&gt;=0,0,1)),IF('SCR-B3A-T'!J20&gt;=0,0,1),0)</f>
        <v>0</v>
      </c>
      <c r="C231" s="372" t="s">
        <v>4655</v>
      </c>
    </row>
    <row r="232" spans="1:3" ht="15">
      <c r="A232" s="1079"/>
      <c r="B232" s="381">
        <f>IF(ISNUMBER(IF('SCR-B3A-T'!D24='SCR-B3A-T'!D25+'SCR-B3A-T'!D26+'SCR-B3A-T'!D27,0,1)),IF('SCR-B3A-T'!D24='SCR-B3A-T'!D25+'SCR-B3A-T'!D26+'SCR-B3A-T'!D27,0,1),0)</f>
        <v>0</v>
      </c>
      <c r="C232" s="372" t="s">
        <v>1053</v>
      </c>
    </row>
    <row r="233" spans="1:3" ht="15">
      <c r="A233" s="1079"/>
      <c r="B233" s="381">
        <f>IF(ISNUMBER(IF('SCR-B3A-T'!F24='SCR-B3A-T'!F25+'SCR-B3A-T'!F26+'SCR-B3A-T'!F27,0,1)),IF('SCR-B3A-T'!F24='SCR-B3A-T'!F25+'SCR-B3A-T'!F26+'SCR-B3A-T'!F27,0,1),0)</f>
        <v>0</v>
      </c>
      <c r="C233" s="372" t="s">
        <v>1054</v>
      </c>
    </row>
    <row r="234" spans="1:3" ht="15">
      <c r="A234" s="1079"/>
      <c r="B234" s="381">
        <f>IF(ISNUMBER(IF('SCR-B3A-T'!H24=('SCR-B3A-T'!D24-'SCR-B3A-T'!F24)-('SCR-B3A-T'!E24-'SCR-B3A-T'!G24),0,1)),IF('SCR-B3A-T'!H24=('SCR-B3A-T'!D24-'SCR-B3A-T'!F24)-('SCR-B3A-T'!E24-'SCR-B3A-T'!G24),0,1),0)*(1-B235)</f>
        <v>0</v>
      </c>
      <c r="C234" s="372" t="s">
        <v>3136</v>
      </c>
    </row>
    <row r="235" spans="1:3" ht="15">
      <c r="A235" s="1079"/>
      <c r="B235" s="381">
        <f>IF(ISNUMBER(IF('SCR-B3A-T'!H24&gt;=0,0,1)),IF('SCR-B3A-T'!H24&gt;=0,0,1),0)</f>
        <v>0</v>
      </c>
      <c r="C235" s="372" t="s">
        <v>4656</v>
      </c>
    </row>
    <row r="236" spans="1:3" ht="15">
      <c r="A236" s="1079"/>
      <c r="B236" s="381">
        <f>IF(ISNUMBER(IF('SCR-B3A-T'!J24=('SCR-B3A-T'!D24-'SCR-B3A-T'!F24)-('SCR-B3A-T'!E24-'SCR-B3A-T'!G24),0,1)),IF('SCR-B3A-T'!J24=('SCR-B3A-T'!D24-'SCR-B3A-T'!F24)-('SCR-B3A-T'!E24-'SCR-B3A-T'!G24),0,1),0)*(1-B237)</f>
        <v>0</v>
      </c>
      <c r="C236" s="372" t="s">
        <v>3150</v>
      </c>
    </row>
    <row r="237" spans="1:3" ht="15">
      <c r="A237" s="1079"/>
      <c r="B237" s="387">
        <f>IF(ISNUMBER(IF('SCR-B3A-T'!J24&gt;=0,0,1)),IF('SCR-B3A-T'!J24&gt;=0,0,1),0)</f>
        <v>0</v>
      </c>
      <c r="C237" s="372" t="s">
        <v>4657</v>
      </c>
    </row>
    <row r="238" spans="1:3" ht="15">
      <c r="A238" s="1079"/>
      <c r="B238" s="381">
        <f>IF(ISNUMBER(IF('SCR-B3A-T'!H29=('SCR-B3A-T'!D29-'SCR-B3A-T'!F29)-('SCR-B3A-T'!E29-'SCR-B3A-T'!G29),0,1)),IF('SCR-B3A-T'!H29=('SCR-B3A-T'!D29-'SCR-B3A-T'!F29)-('SCR-B3A-T'!E29-'SCR-B3A-T'!G29),0,1),0)*(1-B239)</f>
        <v>0</v>
      </c>
      <c r="C238" s="372" t="s">
        <v>3137</v>
      </c>
    </row>
    <row r="239" spans="1:3" ht="15">
      <c r="A239" s="1079"/>
      <c r="B239" s="381">
        <f>IF(ISNUMBER(IF('SCR-B3A-T'!H29&gt;=0,0,1)),IF('SCR-B3A-T'!H29&gt;=0,0,1),0)</f>
        <v>0</v>
      </c>
      <c r="C239" s="372" t="s">
        <v>4659</v>
      </c>
    </row>
    <row r="240" spans="1:3" ht="15">
      <c r="A240" s="1079"/>
      <c r="B240" s="381">
        <f>IF(ISNUMBER(IF('SCR-B3A-T'!J29=('SCR-B3A-T'!D29-'SCR-B3A-T'!F29)-('SCR-B3A-T'!E29-'SCR-B3A-T'!I29),0,1)),IF('SCR-B3A-T'!J29=('SCR-B3A-T'!D29-'SCR-B3A-T'!F29)-('SCR-B3A-T'!E29-'SCR-B3A-T'!I29),0,1),0)*(1-B241)</f>
        <v>0</v>
      </c>
      <c r="C240" s="372" t="s">
        <v>3138</v>
      </c>
    </row>
    <row r="241" spans="1:3" ht="15">
      <c r="A241" s="1079"/>
      <c r="B241" s="381">
        <f>IF(ISNUMBER(IF('SCR-B3A-T'!J29&gt;=0,0,1)),IF('SCR-B3A-T'!J29&gt;=0,0,1),0)</f>
        <v>0</v>
      </c>
      <c r="C241" s="372" t="s">
        <v>4658</v>
      </c>
    </row>
    <row r="242" spans="1:3" ht="15">
      <c r="A242" s="1079"/>
      <c r="B242" s="381">
        <f>IF(ISNUMBER(IF('SCR-B3A-T'!H31='SCR-B3A-T'!H32+'SCR-B3A-T'!H34+'SCR-B3A-T'!H37,0,1)),IF('SCR-B3A-T'!H31='SCR-B3A-T'!H32+'SCR-B3A-T'!H34+'SCR-B3A-T'!H37,0,1),0)*(1-B243)</f>
        <v>0</v>
      </c>
      <c r="C242" s="372" t="s">
        <v>3139</v>
      </c>
    </row>
    <row r="243" spans="1:3" ht="15">
      <c r="A243" s="1079"/>
      <c r="B243" s="381">
        <f>IF(ISNUMBER(IF('SCR-B3A-T'!H31&gt;=0,0,1)),IF('SCR-B3A-T'!H31&gt;=0,0,1),0)</f>
        <v>0</v>
      </c>
      <c r="C243" s="372" t="s">
        <v>4660</v>
      </c>
    </row>
    <row r="244" spans="1:3" ht="15">
      <c r="A244" s="1079"/>
      <c r="B244" s="381">
        <f>IF(ISNUMBER(IF('SCR-B3A-T'!J31='SCR-B3A-T'!J32+'SCR-B3A-T'!J34+'SCR-B3A-T'!J37,0,1)),IF('SCR-B3A-T'!J31='SCR-B3A-T'!J32+'SCR-B3A-T'!J34+'SCR-B3A-T'!J37,0,1),0)*(1-B245)</f>
        <v>0</v>
      </c>
      <c r="C244" s="372" t="s">
        <v>3140</v>
      </c>
    </row>
    <row r="245" spans="1:3" ht="15">
      <c r="A245" s="1079"/>
      <c r="B245" s="381">
        <f>IF(ISNUMBER(IF('SCR-B3A-T'!J31&gt;=0,0,1)),IF('SCR-B3A-T'!J31&gt;=0,0,1),0)</f>
        <v>0</v>
      </c>
      <c r="C245" s="372" t="s">
        <v>4661</v>
      </c>
    </row>
    <row r="246" spans="1:3" ht="15">
      <c r="A246" s="1079"/>
      <c r="B246" s="381">
        <f>IF(ISNUMBER(IF('SCR-B3A-T'!H32=('SCR-B3A-T'!D32-'SCR-B3A-T'!F32)-('SCR-B3A-T'!E32-'SCR-B3A-T'!G32),0,1)),IF('SCR-B3A-T'!H32=('SCR-B3A-T'!D32-'SCR-B3A-T'!F32)-('SCR-B3A-T'!E32-'SCR-B3A-T'!G32),0,1),0)*(1-B247)</f>
        <v>0</v>
      </c>
      <c r="C246" s="372" t="s">
        <v>3141</v>
      </c>
    </row>
    <row r="247" spans="1:3" ht="15">
      <c r="A247" s="1079"/>
      <c r="B247" s="381">
        <f>IF(ISNUMBER(IF('SCR-B3A-T'!H32&gt;=0,0,1)),IF('SCR-B3A-T'!H32&gt;=0,0,1),0)</f>
        <v>0</v>
      </c>
      <c r="C247" s="372" t="s">
        <v>4662</v>
      </c>
    </row>
    <row r="248" spans="1:3" ht="15">
      <c r="A248" s="1079"/>
      <c r="B248" s="381">
        <f>IF(ISNUMBER(IF('SCR-B3A-T'!J32=('SCR-B3A-T'!D32-'SCR-B3A-T'!F32)-('SCR-B3A-T'!E32-'SCR-B3A-T'!I32),0,1)),IF('SCR-B3A-T'!J32=('SCR-B3A-T'!D32-'SCR-B3A-T'!F32)-('SCR-B3A-T'!E32-'SCR-B3A-T'!I32),0,1),0)*(1-B249)</f>
        <v>0</v>
      </c>
      <c r="C248" s="372" t="s">
        <v>3142</v>
      </c>
    </row>
    <row r="249" spans="1:3" ht="15">
      <c r="A249" s="1079"/>
      <c r="B249" s="381">
        <f>IF(ISNUMBER(IF('SCR-B3A-T'!J32&gt;=0,0,1)),IF('SCR-B3A-T'!J32&gt;=0,0,1),0)</f>
        <v>0</v>
      </c>
      <c r="C249" s="372" t="s">
        <v>4663</v>
      </c>
    </row>
    <row r="250" spans="1:3" ht="15">
      <c r="A250" s="1079"/>
      <c r="B250" s="381">
        <f>IF(ISNUMBER(IF('SCR-B3A-T'!H34&gt;=0,0,1)),IF('SCR-B3A-T'!H34&gt;=0,0,1),0)</f>
        <v>0</v>
      </c>
      <c r="C250" s="372" t="s">
        <v>4642</v>
      </c>
    </row>
    <row r="251" spans="1:3" ht="15">
      <c r="A251" s="1079"/>
      <c r="B251" s="381">
        <f>IF(ISNUMBER(IF('SCR-B3A-T'!J34&gt;=0,0,1)),IF('SCR-B3A-T'!J34&gt;=0,0,1),0)</f>
        <v>0</v>
      </c>
      <c r="C251" s="372" t="s">
        <v>4664</v>
      </c>
    </row>
    <row r="252" spans="1:3" ht="15">
      <c r="A252" s="1079"/>
      <c r="B252" s="381">
        <f>IF(ISNUMBER(IF('SCR-B3A-T'!H35=('SCR-B3A-T'!D35-'SCR-B3A-T'!F35)-('SCR-B3A-T'!E35-'SCR-B3A-T'!G35),0,1)),IF('SCR-B3A-T'!H35=('SCR-B3A-T'!D35-'SCR-B3A-T'!F35)-('SCR-B3A-T'!E35-'SCR-B3A-T'!G35),0,1*IF(AND(('SCR-B3A-T'!D35-'SCR-B3A-T'!F35)-('SCR-B3A-T'!E35-'SCR-B3A-T'!G35)&lt;0,'SCR-B3A-T'!H35=0),0,1)),0)*(1-B253)</f>
        <v>0</v>
      </c>
      <c r="C252" s="372" t="s">
        <v>3145</v>
      </c>
    </row>
    <row r="253" spans="1:3" ht="15">
      <c r="A253" s="1079"/>
      <c r="B253" s="381">
        <f>IF(ISNUMBER(IF('SCR-B3A-T'!H35&gt;=0,0,1)),IF('SCR-B3A-T'!H35&gt;=0,0,1),0)</f>
        <v>0</v>
      </c>
      <c r="C253" s="372" t="s">
        <v>4665</v>
      </c>
    </row>
    <row r="254" spans="1:3" ht="15">
      <c r="A254" s="1079"/>
      <c r="B254" s="381">
        <f>IF(ISNUMBER(IF('SCR-B3A-T'!J35=('SCR-B3A-T'!D35-'SCR-B3A-T'!F35)-('SCR-B3A-T'!E35-'SCR-B3A-T'!I35),0,1)),IF('SCR-B3A-T'!J35=('SCR-B3A-T'!D35-'SCR-B3A-T'!F35)-('SCR-B3A-T'!E35-'SCR-B3A-T'!I35),0,1*IF(AND(('SCR-B3A-T'!D35-'SCR-B3A-T'!F35)-('SCR-B3A-T'!E35-'SCR-B3A-T'!I35)&lt;0,'SCR-B3A-T'!J35=0),0,1)),0)*(1-B255)</f>
        <v>0</v>
      </c>
      <c r="C254" s="372" t="s">
        <v>3146</v>
      </c>
    </row>
    <row r="255" spans="1:3" ht="15">
      <c r="A255" s="1079"/>
      <c r="B255" s="381">
        <f>IF(ISNUMBER(IF('SCR-B3A-T'!J35&gt;=0,0,1)),IF('SCR-B3A-T'!J35&gt;=0,0,1),0)</f>
        <v>0</v>
      </c>
      <c r="C255" s="372" t="s">
        <v>4666</v>
      </c>
    </row>
    <row r="256" spans="1:3" ht="15">
      <c r="A256" s="1079"/>
      <c r="B256" s="914">
        <f>IF(ISNUMBER(IF('SCR-B3A-T'!H36=('SCR-B3A-T'!D36-'SCR-B3A-T'!F36)-('SCR-B3A-T'!E36-'SCR-B3A-T'!G36),0,1)),IF('SCR-B3A-T'!H36=('SCR-B3A-T'!D36-'SCR-B3A-T'!F36)-('SCR-B3A-T'!E36-'SCR-B3A-T'!G36),0,1*IF(AND(('SCR-B3A-T'!D36-'SCR-B3A-T'!F36)-('SCR-B3A-T'!E36-'SCR-B3A-T'!G36)&lt;0,'SCR-B3A-T'!H36=0),0,1)),0)*(1-B257)</f>
        <v>0</v>
      </c>
      <c r="C256" s="372" t="s">
        <v>3147</v>
      </c>
    </row>
    <row r="257" spans="1:3" ht="15">
      <c r="A257" s="1079"/>
      <c r="B257" s="381">
        <f>IF(ISNUMBER(IF('SCR-B3A-T'!H36&gt;=0,0,1)),IF('SCR-B3A-T'!H36&gt;=0,0,1),0)</f>
        <v>0</v>
      </c>
      <c r="C257" s="372" t="s">
        <v>4667</v>
      </c>
    </row>
    <row r="258" spans="1:3" ht="15">
      <c r="A258" s="1079"/>
      <c r="B258" s="381">
        <f>IF(ISNUMBER(IF('SCR-B3A-T'!J36=('SCR-B3A-T'!D36-'SCR-B3A-T'!F36)-('SCR-B3A-T'!E36-'SCR-B3A-T'!I36),0,1)),IF('SCR-B3A-T'!J36=('SCR-B3A-T'!D36-'SCR-B3A-T'!F36)-('SCR-B3A-T'!E36-'SCR-B3A-T'!I36),0,1*IF(AND(('SCR-B3A-T'!D36-'SCR-B3A-T'!F36)-('SCR-B3A-T'!E36-'SCR-B3A-T'!I36)&lt;0,'SCR-B3A-T'!J36=0),0,1)),0)*(1-B259)</f>
        <v>0</v>
      </c>
      <c r="C258" s="372" t="s">
        <v>3148</v>
      </c>
    </row>
    <row r="259" spans="1:3" ht="15">
      <c r="A259" s="1079"/>
      <c r="B259" s="381">
        <f>IF(ISNUMBER(IF('SCR-B3A-T'!J36&gt;=0,0,1)),IF('SCR-B3A-T'!J36&gt;=0,0,1),0)</f>
        <v>0</v>
      </c>
      <c r="C259" s="372" t="s">
        <v>4668</v>
      </c>
    </row>
    <row r="260" spans="1:3" ht="15">
      <c r="A260" s="1079"/>
      <c r="B260" s="381">
        <f>IF(ISNUMBER(IF('SCR-B3A-T'!H37=('SCR-B3A-T'!D37-'SCR-B3A-T'!F37)-('SCR-B3A-T'!E37-'SCR-B3A-T'!G37),0,1)),IF('SCR-B3A-T'!H37=('SCR-B3A-T'!D37-'SCR-B3A-T'!F37)-('SCR-B3A-T'!E37-'SCR-B3A-T'!G37),0,1*IF(AND(('SCR-B3A-T'!D37-'SCR-B3A-T'!F37)-('SCR-B3A-T'!E37-'SCR-B3A-T'!G37)&lt;0,'SCR-B3A-T'!H37=0),0,1)),0)*(1-B261)</f>
        <v>0</v>
      </c>
      <c r="C260" s="372" t="s">
        <v>3149</v>
      </c>
    </row>
    <row r="261" spans="1:3" ht="15">
      <c r="A261" s="1079"/>
      <c r="B261" s="381">
        <f>IF(ISNUMBER(IF('SCR-B3A-T'!H37&gt;=0,0,1)),IF('SCR-B3A-T'!H37&gt;=0,0,1),0)</f>
        <v>0</v>
      </c>
      <c r="C261" s="372" t="s">
        <v>4669</v>
      </c>
    </row>
    <row r="262" spans="1:3" ht="15.75" thickBot="1">
      <c r="A262" s="1080"/>
      <c r="B262" s="381">
        <f>IF(ISNUMBER(IF('SCR-B3A-T'!J37=('SCR-B3A-T'!D37-'SCR-B3A-T'!F37)-('SCR-B3A-T'!E37-'SCR-B3A-T'!I37),0,1)),IF('SCR-B3A-T'!J37=('SCR-B3A-T'!D37-'SCR-B3A-T'!F37)-('SCR-B3A-T'!E37-'SCR-B3A-T'!I37),0,1*IF(AND(('SCR-B3A-T'!D37-'SCR-B3A-T'!F37)-('SCR-B3A-T'!E37-'SCR-B3A-T'!I37)&lt;0,'SCR-B3A-T'!J37=0),0,1)),0)</f>
        <v>0</v>
      </c>
      <c r="C262" s="372" t="s">
        <v>974</v>
      </c>
    </row>
    <row r="266" spans="1:4" ht="15.75" thickBot="1">
      <c r="A266" s="377">
        <f>IF(B266=0,0,1)</f>
        <v>0</v>
      </c>
      <c r="B266" s="379">
        <f>SUM(B267)</f>
        <v>0</v>
      </c>
      <c r="C266" s="380" t="str">
        <f>IF(B266=0,"Aucune erreur dans l'onglet SCR-B3B-T",B266&amp;" erreur(s) dans l'état SCR-B3B-T")</f>
        <v>Aucune erreur dans l'onglet SCR-B3B-T</v>
      </c>
      <c r="D266" s="478" t="s">
        <v>3888</v>
      </c>
    </row>
    <row r="267" spans="1:3" ht="15.75" thickBot="1">
      <c r="A267" s="382" t="s">
        <v>33</v>
      </c>
      <c r="B267" s="375">
        <f>IF(ISNUMBER(IF('SCR-B3B-T'!H26='SCR-B3B-T'!H27-'SCR-B3B-T'!H12-'SCR-B3B-T'!H23,0,1)),IF('SCR-B3B-T'!H26='SCR-B3B-T'!H27-'SCR-B3B-T'!H12-'SCR-B3B-T'!H23,0,1),0)</f>
        <v>0</v>
      </c>
      <c r="C267" s="372" t="s">
        <v>2238</v>
      </c>
    </row>
    <row r="271" spans="1:4" ht="15.75" thickBot="1">
      <c r="A271" s="377">
        <f>IF(B271=0,0,1)</f>
        <v>0</v>
      </c>
      <c r="B271" s="379">
        <f>SUM(B272:B309)</f>
        <v>0</v>
      </c>
      <c r="C271" s="380" t="str">
        <f>IF(B271=0,"Aucune erreur dans l'onglet SCR-B3C-T",B271&amp;" erreur(s) dans l'état SCR-B3C-T")</f>
        <v>Aucune erreur dans l'onglet SCR-B3C-T</v>
      </c>
      <c r="D271" s="478" t="s">
        <v>3888</v>
      </c>
    </row>
    <row r="272" spans="1:3" ht="15">
      <c r="A272" s="1075" t="s">
        <v>34</v>
      </c>
      <c r="B272" s="375">
        <f>IF(ISNUMBER(IF('SCR-B3C-T'!H18=('SCR-B3C-T'!D18-'SCR-B3C-T'!E18)-('SCR-B3C-T'!F18-'SCR-B3C-T'!G18),0,1)),IF('SCR-B3C-T'!H18=('SCR-B3C-T'!D18-'SCR-B3C-T'!E18)-('SCR-B3C-T'!F18-'SCR-B3C-T'!G18),0,1),0)*(1-B273)</f>
        <v>0</v>
      </c>
      <c r="C272" s="372" t="s">
        <v>3151</v>
      </c>
    </row>
    <row r="273" spans="1:3" ht="15">
      <c r="A273" s="1076"/>
      <c r="B273" s="375">
        <f>IF(ISNUMBER(IF('SCR-B3C-T'!H18&gt;=0,0,1)),IF('SCR-B3C-T'!H18&gt;=0,0,1),0)</f>
        <v>0</v>
      </c>
      <c r="C273" s="372" t="s">
        <v>3152</v>
      </c>
    </row>
    <row r="274" spans="1:3" ht="15">
      <c r="A274" s="1076"/>
      <c r="B274" s="375">
        <f>IF(ISNUMBER(IF('SCR-B3C-T'!J18=('SCR-B3C-T'!D18-'SCR-B3C-T'!E18)-('SCR-B3C-T'!F18-'SCR-B3C-T'!I18),0,1)),IF('SCR-B3C-T'!J18=('SCR-B3C-T'!D18-'SCR-B3C-T'!E18)-('SCR-B3C-T'!F18-'SCR-B3C-T'!I18),0,1),0)*(1-B275)</f>
        <v>0</v>
      </c>
      <c r="C274" s="372" t="s">
        <v>3153</v>
      </c>
    </row>
    <row r="275" spans="1:3" ht="15">
      <c r="A275" s="1076"/>
      <c r="B275" s="375">
        <f>IF(ISNUMBER(IF('SCR-B3C-T'!J18&gt;=0,0,1)),IF('SCR-B3C-T'!J18&gt;=0,0,1),0)</f>
        <v>0</v>
      </c>
      <c r="C275" s="372" t="s">
        <v>3154</v>
      </c>
    </row>
    <row r="276" spans="1:3" ht="15">
      <c r="A276" s="1076"/>
      <c r="B276" s="375">
        <f>IF(ISNUMBER(IF('SCR-B3C-T'!H20=('SCR-B3C-T'!D20-'SCR-B3C-T'!E20)-('SCR-B3C-T'!F20-'SCR-B3C-T'!G20),0,1)),IF('SCR-B3C-T'!H20=('SCR-B3C-T'!D20-'SCR-B3C-T'!E20)-('SCR-B3C-T'!F20-'SCR-B3C-T'!G20),0,1),0)*(1-B277)</f>
        <v>0</v>
      </c>
      <c r="C276" s="372" t="s">
        <v>3155</v>
      </c>
    </row>
    <row r="277" spans="1:3" ht="15">
      <c r="A277" s="1076"/>
      <c r="B277" s="375">
        <f>IF(ISNUMBER(IF('SCR-B3C-T'!H20&gt;=0,0,1)),IF('SCR-B3C-T'!H20&gt;=0,0,1),0)</f>
        <v>0</v>
      </c>
      <c r="C277" s="372" t="s">
        <v>3156</v>
      </c>
    </row>
    <row r="278" spans="1:3" ht="15">
      <c r="A278" s="1076"/>
      <c r="B278" s="375">
        <f>IF(ISNUMBER(IF('SCR-B3C-T'!J20=('SCR-B3C-T'!D20-'SCR-B3C-T'!F20)-('SCR-B3C-T'!E20-'SCR-B3C-T'!I20),0,1)),IF('SCR-B3C-T'!J20=('SCR-B3C-T'!D20-'SCR-B3C-T'!F20)-('SCR-B3C-T'!E20-'SCR-B3C-T'!I20),0,1),0)*(1-B279)</f>
        <v>0</v>
      </c>
      <c r="C278" s="372" t="s">
        <v>3157</v>
      </c>
    </row>
    <row r="279" spans="1:3" ht="15">
      <c r="A279" s="1076"/>
      <c r="B279" s="375">
        <f>IF(ISNUMBER(IF('SCR-B3C-T'!J20&gt;=0,0,1)),IF('SCR-B3C-T'!J20&gt;=0,0,1),0)</f>
        <v>0</v>
      </c>
      <c r="C279" s="372" t="s">
        <v>3158</v>
      </c>
    </row>
    <row r="280" spans="1:3" ht="15">
      <c r="A280" s="1076"/>
      <c r="B280" s="375">
        <f>IF(ISNUMBER(IF('SCR-B3C-T'!H22=('SCR-B3C-T'!D22-'SCR-B3C-T'!E22)-('SCR-B3C-T'!F22-'SCR-B3C-T'!G22),0,1)),IF('SCR-B3C-T'!H22=('SCR-B3C-T'!D22-'SCR-B3C-T'!E22)-('SCR-B3C-T'!F22-'SCR-B3C-T'!G22),0,1),0)*(1-B281)</f>
        <v>0</v>
      </c>
      <c r="C280" s="372" t="s">
        <v>3159</v>
      </c>
    </row>
    <row r="281" spans="1:3" ht="15">
      <c r="A281" s="1076"/>
      <c r="B281" s="375">
        <f>IF(ISNUMBER(IF('SCR-B3C-T'!H22&gt;=0,0,1)),IF('SCR-B3C-T'!H22&gt;=0,0,1),0)</f>
        <v>0</v>
      </c>
      <c r="C281" s="372" t="s">
        <v>3160</v>
      </c>
    </row>
    <row r="282" spans="1:3" ht="15">
      <c r="A282" s="1076"/>
      <c r="B282" s="375">
        <f>IF(ISNUMBER(IF('SCR-B3C-T'!J22=('SCR-B3C-T'!D22-'SCR-B3C-T'!E22)-('SCR-B3C-T'!F22-'SCR-B3C-T'!I22),0,1)),IF('SCR-B3C-T'!J22=('SCR-B3C-T'!D22-'SCR-B3C-T'!E22)-('SCR-B3C-T'!F22-'SCR-B3C-T'!I22),0,1),0)*(1-B283)</f>
        <v>0</v>
      </c>
      <c r="C282" s="372" t="s">
        <v>3161</v>
      </c>
    </row>
    <row r="283" spans="1:3" ht="15">
      <c r="A283" s="1076"/>
      <c r="B283" s="375">
        <f>IF(ISNUMBER(IF('SCR-B3C-T'!J22&gt;=0,0,1)),IF('SCR-B3C-T'!J22&gt;=0,0,1),0)</f>
        <v>0</v>
      </c>
      <c r="C283" s="372" t="s">
        <v>3162</v>
      </c>
    </row>
    <row r="284" spans="1:3" ht="15">
      <c r="A284" s="1076"/>
      <c r="B284" s="375">
        <f>IF(ISNUMBER(IF('SCR-B3C-T'!H25=('SCR-B3C-T'!D25-'SCR-B3C-T'!E25)-('SCR-B3C-T'!F25-'SCR-B3C-T'!G25),0,1)),IF('SCR-B3C-T'!H25=('SCR-B3C-T'!D25-'SCR-B3C-T'!E25)-('SCR-B3C-T'!F25-'SCR-B3C-T'!G25),0,1*IF(AND(('SCR-B3C-T'!D25-'SCR-B3C-T'!E25)-('SCR-B3C-T'!F25-'SCR-B3C-T'!G25)&lt;0,'SCR-B3C-T'!H25=0),0,1)),0)*(1-B285)</f>
        <v>0</v>
      </c>
      <c r="C284" s="372" t="s">
        <v>3163</v>
      </c>
    </row>
    <row r="285" spans="1:3" ht="15">
      <c r="A285" s="1076"/>
      <c r="B285" s="375">
        <f>IF(ISNUMBER(IF('SCR-B3C-T'!H25&gt;=0,0,1)),IF('SCR-B3C-T'!H25&gt;=0,0,1),0)</f>
        <v>0</v>
      </c>
      <c r="C285" s="372" t="s">
        <v>3164</v>
      </c>
    </row>
    <row r="286" spans="1:3" ht="15">
      <c r="A286" s="1076"/>
      <c r="B286" s="375">
        <f>IF(ISNUMBER(IF('SCR-B3C-T'!J25=('SCR-B3C-T'!D25-'SCR-B3C-T'!E25)-('SCR-B3C-T'!F25-'SCR-B3C-T'!I25),0,1)),IF('SCR-B3C-T'!J25=('SCR-B3C-T'!D25-'SCR-B3C-T'!E25)-('SCR-B3C-T'!F25-'SCR-B3C-T'!I25),0,1*IF(AND(('SCR-B3C-T'!D25-'SCR-B3C-T'!E25)-('SCR-B3C-T'!F25-'SCR-B3C-T'!I25)&lt;0,'SCR-B3C-T'!J25=0),0,1)),0)*(1-B287)</f>
        <v>0</v>
      </c>
      <c r="C286" s="372" t="s">
        <v>3165</v>
      </c>
    </row>
    <row r="287" spans="1:3" ht="15">
      <c r="A287" s="1076"/>
      <c r="B287" s="375">
        <f>IF(ISNUMBER(IF('SCR-B3C-T'!J25&gt;=0,0,1)),IF('SCR-B3C-T'!J25&gt;=0,0,1),0)</f>
        <v>0</v>
      </c>
      <c r="C287" s="372" t="s">
        <v>3166</v>
      </c>
    </row>
    <row r="288" spans="1:3" ht="15">
      <c r="A288" s="1076"/>
      <c r="B288" s="375">
        <f>IF(ISNUMBER(IF('SCR-B3C-T'!H26=('SCR-B3C-T'!D26-'SCR-B3C-T'!E26)-('SCR-B3C-T'!F26-'SCR-B3C-T'!G26),0,1)),IF('SCR-B3C-T'!H26=('SCR-B3C-T'!D26-'SCR-B3C-T'!E26)-('SCR-B3C-T'!F26-'SCR-B3C-T'!G26),0,1*IF(AND(('SCR-B3C-T'!D26-'SCR-B3C-T'!E26)-('SCR-B3C-T'!F26-'SCR-B3C-T'!G26)&lt;0,'SCR-B3C-T'!H26=0),0,1)),0)*(1-B289)</f>
        <v>0</v>
      </c>
      <c r="C288" s="372" t="s">
        <v>3167</v>
      </c>
    </row>
    <row r="289" spans="1:3" ht="15">
      <c r="A289" s="1076"/>
      <c r="B289" s="375">
        <f>IF(ISNUMBER(IF('SCR-B3C-T'!H26&gt;=0,0,1)),IF('SCR-B3C-T'!H26&gt;=0,0,1),0)</f>
        <v>0</v>
      </c>
      <c r="C289" s="372" t="s">
        <v>3168</v>
      </c>
    </row>
    <row r="290" spans="1:3" ht="15">
      <c r="A290" s="1076"/>
      <c r="B290" s="375">
        <f>IF(ISNUMBER(IF('SCR-B3C-T'!J26=('SCR-B3C-T'!D26-'SCR-B3C-T'!E26)-('SCR-B3C-T'!F26-'SCR-B3C-T'!I26),0,1)),IF('SCR-B3C-T'!J26=('SCR-B3C-T'!D26-'SCR-B3C-T'!E26)-('SCR-B3C-T'!F26-'SCR-B3C-T'!I26),0,1*IF(AND(('SCR-B3C-T'!D26-'SCR-B3C-T'!E26)-('SCR-B3C-T'!F26-'SCR-B3C-T'!I26)&lt;0,'SCR-B3C-T'!J26=0),0,1)),0)*(1-B291)</f>
        <v>0</v>
      </c>
      <c r="C290" s="372" t="s">
        <v>3169</v>
      </c>
    </row>
    <row r="291" spans="1:3" ht="15">
      <c r="A291" s="1076"/>
      <c r="B291" s="375">
        <f>IF(ISNUMBER(IF('SCR-B3C-T'!J26&gt;=0,0,1)),IF('SCR-B3C-T'!J26&gt;=0,0,1),0)</f>
        <v>0</v>
      </c>
      <c r="C291" s="372" t="s">
        <v>3170</v>
      </c>
    </row>
    <row r="292" spans="1:3" ht="15">
      <c r="A292" s="1076"/>
      <c r="B292" s="375">
        <f>IF(ISNUMBER(IF('SCR-B3C-T'!H27=('SCR-B3C-T'!D27-'SCR-B3C-T'!E27)-('SCR-B3C-T'!F27-'SCR-B3C-T'!G27),0,1)),IF('SCR-B3C-T'!H27=('SCR-B3C-T'!D27-'SCR-B3C-T'!E27)-('SCR-B3C-T'!F27-'SCR-B3C-T'!G27),0,1*IF(AND(('SCR-B3C-T'!D27-'SCR-B3C-T'!E27)-('SCR-B3C-T'!F27-'SCR-B3C-T'!G27)&lt;0,'SCR-B3C-T'!H27=0),0,1)),0)*(1-B293)</f>
        <v>0</v>
      </c>
      <c r="C292" s="372" t="s">
        <v>3171</v>
      </c>
    </row>
    <row r="293" spans="1:3" ht="15">
      <c r="A293" s="1076"/>
      <c r="B293" s="375">
        <f>IF(ISNUMBER(IF('SCR-B3C-T'!H27&gt;=0,0,1)),IF('SCR-B3C-T'!H27&gt;=0,0,1),0)</f>
        <v>0</v>
      </c>
      <c r="C293" s="372" t="s">
        <v>3172</v>
      </c>
    </row>
    <row r="294" spans="1:3" ht="15">
      <c r="A294" s="1076"/>
      <c r="B294" s="375">
        <f>IF(ISNUMBER(IF('SCR-B3C-T'!J27=('SCR-B3C-T'!D27-'SCR-B3C-T'!E27)-('SCR-B3C-T'!F27-'SCR-B3C-T'!I27),0,1)),IF('SCR-B3C-T'!J27=('SCR-B3C-T'!D27-'SCR-B3C-T'!E27)-('SCR-B3C-T'!F27-'SCR-B3C-T'!I27),0,1*IF(AND(('SCR-B3C-T'!D27-'SCR-B3C-T'!E27)-('SCR-B3C-T'!F27-'SCR-B3C-T'!I27)&lt;0,'SCR-B3C-T'!J27=0),0,1)),0)*(1-B295)</f>
        <v>0</v>
      </c>
      <c r="C294" s="372" t="s">
        <v>3173</v>
      </c>
    </row>
    <row r="295" spans="1:3" ht="15">
      <c r="A295" s="1076"/>
      <c r="B295" s="375">
        <f>IF(ISNUMBER(IF('SCR-B3C-T'!J27&gt;=0,0,1)),IF('SCR-B3C-T'!J27&gt;=0,0,1),0)</f>
        <v>0</v>
      </c>
      <c r="C295" s="372" t="s">
        <v>3174</v>
      </c>
    </row>
    <row r="296" spans="1:3" ht="15">
      <c r="A296" s="1076"/>
      <c r="B296" s="375">
        <f>IF(ISNUMBER(IF('SCR-B3C-T'!H29=('SCR-B3C-T'!D29-'SCR-B3C-T'!E29)-('SCR-B3C-T'!F29-'SCR-B3C-T'!G29),0,1)),IF('SCR-B3C-T'!H29=('SCR-B3C-T'!D29-'SCR-B3C-T'!E29)-('SCR-B3C-T'!F29-'SCR-B3C-T'!G29),0,1),0)*(1-B297)</f>
        <v>0</v>
      </c>
      <c r="C296" s="372" t="s">
        <v>3175</v>
      </c>
    </row>
    <row r="297" spans="1:3" ht="15">
      <c r="A297" s="1076"/>
      <c r="B297" s="375">
        <f>IF(ISNUMBER(IF('SCR-B3C-T'!H29&gt;=0,0,1)),IF('SCR-B3C-T'!H29&gt;=0,0,1),0)</f>
        <v>0</v>
      </c>
      <c r="C297" s="372" t="s">
        <v>3176</v>
      </c>
    </row>
    <row r="298" spans="1:3" ht="15">
      <c r="A298" s="1076"/>
      <c r="B298" s="375">
        <f>IF(ISNUMBER(IF('SCR-B3C-T'!J29=('SCR-B3C-T'!D29-'SCR-B3C-T'!E29)-('SCR-B3C-T'!F29-'SCR-B3C-T'!I29),0,1)),IF('SCR-B3C-T'!J29=('SCR-B3C-T'!D29-'SCR-B3C-T'!E29)-('SCR-B3C-T'!F29-'SCR-B3C-T'!I29),0,1),0)*(1-B299)</f>
        <v>0</v>
      </c>
      <c r="C298" s="372" t="s">
        <v>3177</v>
      </c>
    </row>
    <row r="299" spans="1:3" ht="15">
      <c r="A299" s="1076"/>
      <c r="B299" s="375">
        <f>IF(ISNUMBER(IF('SCR-B3C-T'!J29&gt;=0,0,1)),IF('SCR-B3C-T'!J29&gt;=0,0,1),0)</f>
        <v>0</v>
      </c>
      <c r="C299" s="372" t="s">
        <v>3178</v>
      </c>
    </row>
    <row r="300" spans="1:3" ht="15">
      <c r="A300" s="1076"/>
      <c r="B300" s="375">
        <f>IF(ISNUMBER(IF('SCR-B3C-T'!H31=('SCR-B3C-T'!D31-'SCR-B3C-T'!E31)-('SCR-B3C-T'!F31-'SCR-B3C-T'!G31),0,1)),IF('SCR-B3C-T'!H31=('SCR-B3C-T'!D31-'SCR-B3C-T'!E31)-('SCR-B3C-T'!F31-'SCR-B3C-T'!G31),0,1),0)*(1-B301)</f>
        <v>0</v>
      </c>
      <c r="C300" s="372" t="s">
        <v>3179</v>
      </c>
    </row>
    <row r="301" spans="1:3" ht="15">
      <c r="A301" s="1076"/>
      <c r="B301" s="375">
        <f>IF(ISNUMBER(IF('SCR-B3C-T'!H31&gt;=0,0,1)),IF('SCR-B3C-T'!H31&gt;=0,0,1),0)</f>
        <v>0</v>
      </c>
      <c r="C301" s="372" t="s">
        <v>3180</v>
      </c>
    </row>
    <row r="302" spans="1:3" ht="15">
      <c r="A302" s="1076"/>
      <c r="B302" s="375">
        <f>IF(ISNUMBER(IF('SCR-B3C-T'!J31=('SCR-B3C-T'!D31-'SCR-B3C-T'!E31)-('SCR-B3C-T'!F31-'SCR-B3C-T'!I31),0,1)),IF('SCR-B3C-T'!J31=('SCR-B3C-T'!D31-'SCR-B3C-T'!E31)-('SCR-B3C-T'!F31-'SCR-B3C-T'!I31),0,1),0)*(1-B303)</f>
        <v>0</v>
      </c>
      <c r="C302" s="372" t="s">
        <v>3181</v>
      </c>
    </row>
    <row r="303" spans="1:3" ht="15">
      <c r="A303" s="1076"/>
      <c r="B303" s="375">
        <f>IF(ISNUMBER(IF('SCR-B3C-T'!J31&gt;=0,0,1)),IF('SCR-B3C-T'!J31&gt;=0,0,1),0)</f>
        <v>0</v>
      </c>
      <c r="C303" s="372" t="s">
        <v>3182</v>
      </c>
    </row>
    <row r="304" spans="1:3" ht="15">
      <c r="A304" s="1076"/>
      <c r="B304" s="375">
        <f>IF(ISNUMBER(IF('SCR-B3C-T'!H33=('SCR-B3C-T'!D33-'SCR-B3C-T'!E33)-('SCR-B3C-T'!F33-'SCR-B3C-T'!G33),0,1)),IF('SCR-B3C-T'!H33=('SCR-B3C-T'!D33-'SCR-B3C-T'!E33)-('SCR-B3C-T'!F33-'SCR-B3C-T'!G33),0,1),0)*(1-B305)</f>
        <v>0</v>
      </c>
      <c r="C304" s="372" t="s">
        <v>3183</v>
      </c>
    </row>
    <row r="305" spans="1:3" ht="15">
      <c r="A305" s="1076"/>
      <c r="B305" s="375">
        <f>IF(ISNUMBER(IF('SCR-B3C-T'!H33&gt;=0,0,1)),IF('SCR-B3C-T'!H33&gt;=0,0,1),0)</f>
        <v>0</v>
      </c>
      <c r="C305" s="372" t="s">
        <v>3184</v>
      </c>
    </row>
    <row r="306" spans="1:3" ht="15">
      <c r="A306" s="1076"/>
      <c r="B306" s="375">
        <f>IF(ISNUMBER(IF('SCR-B3C-T'!J33=('SCR-B3C-T'!D33-'SCR-B3C-T'!E33)-('SCR-B3C-T'!F33-'SCR-B3C-T'!I33),0,1)),IF('SCR-B3C-T'!J33=('SCR-B3C-T'!D33-'SCR-B3C-T'!E33)-('SCR-B3C-T'!F33-'SCR-B3C-T'!I33),0,1),0)*(1-B307)</f>
        <v>0</v>
      </c>
      <c r="C306" s="372" t="s">
        <v>3185</v>
      </c>
    </row>
    <row r="307" spans="1:3" ht="15">
      <c r="A307" s="1076"/>
      <c r="B307" s="375">
        <f>IF(ISNUMBER(IF('SCR-B3C-T'!J33&gt;=0,0,1)),IF('SCR-B3C-T'!J33&gt;=0,0,1),0)</f>
        <v>0</v>
      </c>
      <c r="C307" s="372" t="s">
        <v>3186</v>
      </c>
    </row>
    <row r="308" spans="1:3" ht="15">
      <c r="A308" s="1076"/>
      <c r="B308" s="375">
        <f>IF(ISNUMBER(IF('SCR-B3C-T'!H35='SCR-B3C-T'!H37-'SCR-B3C-T'!H18-'SCR-B3C-T'!H20-'SCR-B3C-T'!H22-'SCR-B3C-T'!H24-'SCR-B3C-T'!H29-'SCR-B3C-T'!H31-'SCR-B3C-T'!H33,0,1)),IF('SCR-B3C-T'!H35='SCR-B3C-T'!H37-'SCR-B3C-T'!H18-'SCR-B3C-T'!H20-'SCR-B3C-T'!H22-'SCR-B3C-T'!H24-'SCR-B3C-T'!H29-'SCR-B3C-T'!H31-'SCR-B3C-T'!H33,0,1),0)</f>
        <v>0</v>
      </c>
      <c r="C308" s="372" t="s">
        <v>945</v>
      </c>
    </row>
    <row r="309" spans="1:3" ht="15.75" thickBot="1">
      <c r="A309" s="1077"/>
      <c r="B309" s="375">
        <f>IF(ISNUMBER(IF('SCR-B3C-T'!J35='SCR-B3C-T'!J37-'SCR-B3C-T'!J18-'SCR-B3C-T'!J20-'SCR-B3C-T'!J22-'SCR-B3C-T'!J24-'SCR-B3C-T'!J29-'SCR-B3C-T'!J31-'SCR-B3C-T'!J33,0,1)),IF('SCR-B3C-T'!J35='SCR-B3C-T'!J37-'SCR-B3C-T'!J18-'SCR-B3C-T'!J20-'SCR-B3C-T'!J22-'SCR-B3C-T'!J24-'SCR-B3C-T'!J29-'SCR-B3C-T'!J31-'SCR-B3C-T'!J33,0,1),0)</f>
        <v>0</v>
      </c>
      <c r="C309" s="372" t="s">
        <v>946</v>
      </c>
    </row>
    <row r="311" s="384" customFormat="1" ht="15">
      <c r="B311" s="385"/>
    </row>
    <row r="313" spans="1:4" ht="15.75" thickBot="1">
      <c r="A313" s="377">
        <f>IF(B313=0,0,1)</f>
        <v>0</v>
      </c>
      <c r="B313" s="379">
        <f>SUM(B314:B347)</f>
        <v>0</v>
      </c>
      <c r="C313" s="380" t="str">
        <f>IF(B313=0,"Aucune erreur dans l'onglet SCR-B3D-T",B313&amp;" erreur(s) dans l'état SCR-B3D-T")</f>
        <v>Aucune erreur dans l'onglet SCR-B3D-T</v>
      </c>
      <c r="D313" s="478" t="s">
        <v>3888</v>
      </c>
    </row>
    <row r="314" spans="1:3" ht="15">
      <c r="A314" s="1075" t="s">
        <v>35</v>
      </c>
      <c r="B314" s="375">
        <f>IF(ISNUMBER(IF('SCR-B3D-T'!H17=('SCR-B3D-T'!D17-'SCR-B3D-T'!E17)-('SCR-B3D-T'!F17-'SCR-B3D-T'!G17),0,1)),IF('SCR-B3D-T'!H17=('SCR-B3D-T'!D17-'SCR-B3D-T'!E17)-('SCR-B3D-T'!F17-'SCR-B3D-T'!G17),0,1),0)*(1-B315)</f>
        <v>0</v>
      </c>
      <c r="C314" s="372" t="s">
        <v>3151</v>
      </c>
    </row>
    <row r="315" spans="1:3" ht="15">
      <c r="A315" s="1076"/>
      <c r="B315" s="375">
        <f>IF(ISNUMBER(IF('SCR-B3D-T'!H17&gt;=0,0,1)),IF('SCR-B3D-T'!H17&gt;=0,0,1),0)</f>
        <v>0</v>
      </c>
      <c r="C315" s="372" t="s">
        <v>3152</v>
      </c>
    </row>
    <row r="316" spans="1:3" ht="15">
      <c r="A316" s="1076"/>
      <c r="B316" s="375">
        <f>IF(ISNUMBER(IF('SCR-B3D-T'!J17=('SCR-B3D-T'!D17-'SCR-B3D-T'!E17)-('SCR-B3D-T'!F17-'SCR-B3D-T'!I17),0,1)),IF('SCR-B3D-T'!J17=('SCR-B3D-T'!D17-'SCR-B3D-T'!E17)-('SCR-B3D-T'!F17-'SCR-B3D-T'!I17),0,1),0)*(1-B317)</f>
        <v>0</v>
      </c>
      <c r="C316" s="372" t="s">
        <v>3153</v>
      </c>
    </row>
    <row r="317" spans="1:3" ht="15">
      <c r="A317" s="1076"/>
      <c r="B317" s="375">
        <f>IF(ISNUMBER(IF('SCR-B3D-T'!J17&gt;=0,0,1)),IF('SCR-B3D-T'!J17&gt;=0,0,1),0)</f>
        <v>0</v>
      </c>
      <c r="C317" s="372" t="s">
        <v>3154</v>
      </c>
    </row>
    <row r="318" spans="1:3" ht="15">
      <c r="A318" s="1076"/>
      <c r="B318" s="375">
        <f>IF(ISNUMBER(IF('SCR-B3D-T'!H19=('SCR-B3D-T'!D19-'SCR-B3D-T'!E19)-('SCR-B3D-T'!F19-'SCR-B3D-T'!G19),0,1)),IF('SCR-B3D-T'!H19=('SCR-B3D-T'!D19-'SCR-B3D-T'!E19)-('SCR-B3D-T'!F19-'SCR-B3D-T'!G19),0,1),0)*(1-B319)</f>
        <v>0</v>
      </c>
      <c r="C318" s="372" t="s">
        <v>3155</v>
      </c>
    </row>
    <row r="319" spans="1:3" ht="15">
      <c r="A319" s="1076"/>
      <c r="B319" s="375">
        <f>IF(ISNUMBER(IF('SCR-B3D-T'!H19&gt;=0,0,1)),IF('SCR-B3D-T'!H19&gt;=0,0,1),0)</f>
        <v>0</v>
      </c>
      <c r="C319" s="372" t="s">
        <v>3156</v>
      </c>
    </row>
    <row r="320" spans="1:3" ht="15">
      <c r="A320" s="1076"/>
      <c r="B320" s="375">
        <f>IF(ISNUMBER(IF('SCR-B3D-T'!J19=('SCR-B3D-T'!D19-'SCR-B3D-T'!E19)-('SCR-B3D-T'!F19-'SCR-B3D-T'!I19),0,1)),IF('SCR-B3D-T'!J19=('SCR-B3D-T'!D19-'SCR-B3D-T'!E19)-('SCR-B3D-T'!F19-'SCR-B3D-T'!I19),0,1),0)*(1-B321)</f>
        <v>0</v>
      </c>
      <c r="C320" s="372" t="s">
        <v>3157</v>
      </c>
    </row>
    <row r="321" spans="1:3" ht="15">
      <c r="A321" s="1076"/>
      <c r="B321" s="375">
        <f>IF(ISNUMBER(IF('SCR-B3D-T'!J19&gt;=0,0,1)),IF('SCR-B3D-T'!J19&gt;=0,0,1),0)</f>
        <v>0</v>
      </c>
      <c r="C321" s="372" t="s">
        <v>3158</v>
      </c>
    </row>
    <row r="322" spans="1:3" ht="15">
      <c r="A322" s="1076"/>
      <c r="B322" s="375">
        <f>IF(ISNUMBER(IF('SCR-B3D-T'!H21=('SCR-B3D-T'!D21-'SCR-B3D-T'!E21)-('SCR-B3D-T'!F21-'SCR-B3D-T'!G21),0,1)),IF('SCR-B3D-T'!H21=('SCR-B3D-T'!D21-'SCR-B3D-T'!E21)-('SCR-B3D-T'!F21-'SCR-B3D-T'!G21),0,1),0)*(1-B323)</f>
        <v>0</v>
      </c>
      <c r="C322" s="372" t="s">
        <v>3159</v>
      </c>
    </row>
    <row r="323" spans="1:3" ht="15">
      <c r="A323" s="1076"/>
      <c r="B323" s="375">
        <f>IF(ISNUMBER(IF('SCR-B3D-T'!H21&gt;=0,0,1)),IF('SCR-B3D-T'!H21&gt;=0,0,1),0)</f>
        <v>0</v>
      </c>
      <c r="C323" s="372" t="s">
        <v>3160</v>
      </c>
    </row>
    <row r="324" spans="1:3" ht="15">
      <c r="A324" s="1076"/>
      <c r="B324" s="375">
        <f>IF(ISNUMBER(IF('SCR-B3D-T'!J21=('SCR-B3D-T'!D21-'SCR-B3D-T'!E21)-('SCR-B3D-T'!F21-'SCR-B3D-T'!I21),0,1)),IF('SCR-B3D-T'!J21=('SCR-B3D-T'!D21-'SCR-B3D-T'!E21)-('SCR-B3D-T'!F21-'SCR-B3D-T'!I21),0,1),0)*(1-B325)</f>
        <v>0</v>
      </c>
      <c r="C324" s="372" t="s">
        <v>3161</v>
      </c>
    </row>
    <row r="325" spans="1:3" ht="15">
      <c r="A325" s="1076"/>
      <c r="B325" s="375">
        <f>IF(ISNUMBER(IF('SCR-B3D-T'!J21&gt;=0,0,1)),IF('SCR-B3D-T'!J21&gt;=0,0,1),0)</f>
        <v>0</v>
      </c>
      <c r="C325" s="372" t="s">
        <v>3162</v>
      </c>
    </row>
    <row r="326" spans="1:3" ht="15">
      <c r="A326" s="1076"/>
      <c r="B326" s="375">
        <f>IF(ISNUMBER(IF('SCR-B3D-T'!H24=('SCR-B3D-T'!D24-'SCR-B3D-T'!E24)-('SCR-B3D-T'!F24-'SCR-B3D-T'!G24),0,1)),IF('SCR-B3D-T'!H24=('SCR-B3D-T'!D24-'SCR-B3D-T'!E24)-('SCR-B3D-T'!F24-'SCR-B3D-T'!G24),0,1*IF(AND(('SCR-B3D-T'!D24-'SCR-B3D-T'!E24)-('SCR-B3D-T'!F24-'SCR-B3D-T'!G24)&lt;0,'SCR-B3D-T'!H24=0),0,1)),0)*(1-B327)</f>
        <v>0</v>
      </c>
      <c r="C326" s="372" t="s">
        <v>3163</v>
      </c>
    </row>
    <row r="327" spans="1:3" ht="15">
      <c r="A327" s="1076"/>
      <c r="B327" s="375">
        <f>IF(ISNUMBER(IF('SCR-B3D-T'!H24&gt;=0,0,1)),IF('SCR-B3D-T'!H24&gt;=0,0,1),0)</f>
        <v>0</v>
      </c>
      <c r="C327" s="372" t="s">
        <v>3164</v>
      </c>
    </row>
    <row r="328" spans="1:3" ht="15">
      <c r="A328" s="1076"/>
      <c r="B328" s="375">
        <f>IF(ISNUMBER(IF('SCR-B3D-T'!J24=('SCR-B3D-T'!D24-'SCR-B3D-T'!E24)-('SCR-B3D-T'!F24-'SCR-B3D-T'!I24),0,1)),IF('SCR-B3D-T'!J24=('SCR-B3D-T'!D24-'SCR-B3D-T'!E24)-('SCR-B3D-T'!F24-'SCR-B3D-T'!I24),0,1*IF(AND(('SCR-B3D-T'!D24-'SCR-B3D-T'!E24)-('SCR-B3D-T'!F24-'SCR-B3D-T'!I24)&lt;0,'SCR-B3D-T'!J24=0),0,1)),0)*(1-B329)</f>
        <v>0</v>
      </c>
      <c r="C328" s="372" t="s">
        <v>3165</v>
      </c>
    </row>
    <row r="329" spans="1:3" ht="15">
      <c r="A329" s="1076"/>
      <c r="B329" s="375">
        <f>IF(ISNUMBER(IF('SCR-B3D-T'!J24&gt;=0,0,1)),IF('SCR-B3D-T'!J24&gt;=0,0,1),0)</f>
        <v>0</v>
      </c>
      <c r="C329" s="372" t="s">
        <v>3166</v>
      </c>
    </row>
    <row r="330" spans="1:3" ht="15">
      <c r="A330" s="1076"/>
      <c r="B330" s="375">
        <f>IF(ISNUMBER(IF('SCR-B3D-T'!H25=('SCR-B3D-T'!D25-'SCR-B3D-T'!E25)-('SCR-B3D-T'!F25-'SCR-B3D-T'!G25),0,1)),IF('SCR-B3D-T'!H25=('SCR-B3D-T'!D25-'SCR-B3D-T'!E25)-('SCR-B3D-T'!F25-'SCR-B3D-T'!G25),0,1*IF(AND(('SCR-B3D-T'!D25-'SCR-B3D-T'!E25)-('SCR-B3D-T'!F25-'SCR-B3D-T'!G25)&lt;0,'SCR-B3D-T'!H25=0),0,1)),0)*(1-B331)</f>
        <v>0</v>
      </c>
      <c r="C330" s="372" t="s">
        <v>3167</v>
      </c>
    </row>
    <row r="331" spans="1:3" ht="15">
      <c r="A331" s="1076"/>
      <c r="B331" s="375">
        <f>IF(ISNUMBER(IF('SCR-B3D-T'!H25&gt;=0,0,1)),IF('SCR-B3D-T'!H25&gt;=0,0,1),0)</f>
        <v>0</v>
      </c>
      <c r="C331" s="372" t="s">
        <v>3168</v>
      </c>
    </row>
    <row r="332" spans="1:3" ht="15">
      <c r="A332" s="1076"/>
      <c r="B332" s="375">
        <f>IF(ISNUMBER(IF('SCR-B3D-T'!J25=('SCR-B3D-T'!D25-'SCR-B3D-T'!E25)-('SCR-B3D-T'!F25-'SCR-B3D-T'!I25),0,1)),IF('SCR-B3D-T'!J25=('SCR-B3D-T'!D25-'SCR-B3D-T'!E25)-('SCR-B3D-T'!F25-'SCR-B3D-T'!I25),0,1*IF(AND(('SCR-B3D-T'!D25-'SCR-B3D-T'!E25)-('SCR-B3D-T'!F25-'SCR-B3D-T'!I25)&lt;0,'SCR-B3D-T'!J25=0),0,1)),0)*(1-B333)</f>
        <v>0</v>
      </c>
      <c r="C332" s="372" t="s">
        <v>3169</v>
      </c>
    </row>
    <row r="333" spans="1:3" ht="15">
      <c r="A333" s="1076"/>
      <c r="B333" s="375">
        <f>IF(ISNUMBER(IF('SCR-B3D-T'!J25&gt;=0,0,1)),IF('SCR-B3D-T'!J25&gt;=0,0,1),0)</f>
        <v>0</v>
      </c>
      <c r="C333" s="372" t="s">
        <v>3170</v>
      </c>
    </row>
    <row r="334" spans="1:3" ht="15">
      <c r="A334" s="1076"/>
      <c r="B334" s="375">
        <f>IF(ISNUMBER(IF('SCR-B3D-T'!H26=('SCR-B3D-T'!D26-'SCR-B3D-T'!E26)-('SCR-B3D-T'!F26-'SCR-B3D-T'!G26),0,1)),IF('SCR-B3D-T'!H26=('SCR-B3D-T'!D26-'SCR-B3D-T'!E26)-('SCR-B3D-T'!F26-'SCR-B3D-T'!G26),0,1*IF(AND(('SCR-B3D-T'!D26-'SCR-B3D-T'!E26)-('SCR-B3D-T'!F26-'SCR-B3D-T'!G26)&lt;0,'SCR-B3D-T'!H26=0),0,1)),0)*(1-B335)</f>
        <v>0</v>
      </c>
      <c r="C334" s="372" t="s">
        <v>3187</v>
      </c>
    </row>
    <row r="335" spans="1:3" ht="15">
      <c r="A335" s="1076"/>
      <c r="B335" s="375">
        <f>IF(ISNUMBER(IF('SCR-B3D-T'!H26&gt;=0,0,1)),IF('SCR-B3D-T'!H26&gt;=0,0,1),0)</f>
        <v>0</v>
      </c>
      <c r="C335" s="372" t="s">
        <v>3172</v>
      </c>
    </row>
    <row r="336" spans="1:3" ht="15">
      <c r="A336" s="1076"/>
      <c r="B336" s="375">
        <f>IF(ISNUMBER(IF('SCR-B3D-T'!J26=('SCR-B3D-T'!D26-'SCR-B3D-T'!E26)-('SCR-B3D-T'!F26-'SCR-B3D-T'!I26),0,1)),IF('SCR-B3D-T'!J26=('SCR-B3D-T'!D26-'SCR-B3D-T'!E26)-('SCR-B3D-T'!F26-'SCR-B3D-T'!I26),0,1*IF(AND(('SCR-B3D-T'!D26-'SCR-B3D-T'!E26)-('SCR-B3D-T'!F26-'SCR-B3D-T'!I26)&lt;0,'SCR-B3D-T'!J26=0),0,1)),0)*(1-B337)</f>
        <v>0</v>
      </c>
      <c r="C336" s="372" t="s">
        <v>3173</v>
      </c>
    </row>
    <row r="337" spans="1:3" ht="15">
      <c r="A337" s="1076"/>
      <c r="B337" s="375">
        <f>IF(ISNUMBER(IF('SCR-B3D-T'!J26&gt;=0,0,1)),IF('SCR-B3D-T'!J26&gt;=0,0,1),0)</f>
        <v>0</v>
      </c>
      <c r="C337" s="372" t="s">
        <v>3174</v>
      </c>
    </row>
    <row r="338" spans="1:3" ht="14.25" customHeight="1">
      <c r="A338" s="1076"/>
      <c r="B338" s="375">
        <f>IF(ISNUMBER(IF('SCR-B3D-T'!H28=('SCR-B3D-T'!D28-'SCR-B3D-T'!E28)-('SCR-B3D-T'!F28-'SCR-B3D-T'!G28),0,1)),IF('SCR-B3D-T'!H28=('SCR-B3D-T'!D28-'SCR-B3D-T'!E28)-('SCR-B3D-T'!F28-'SCR-B3D-T'!G28),0,1),0)*(1-B339)</f>
        <v>0</v>
      </c>
      <c r="C338" s="372" t="s">
        <v>3175</v>
      </c>
    </row>
    <row r="339" spans="1:3" ht="14.25" customHeight="1">
      <c r="A339" s="1076"/>
      <c r="B339" s="375">
        <f>IF(ISNUMBER(IF('SCR-B3D-T'!H28&gt;=0,0,1)),IF('SCR-B3D-T'!H28&gt;=0,0,1),0)</f>
        <v>0</v>
      </c>
      <c r="C339" s="372" t="s">
        <v>3176</v>
      </c>
    </row>
    <row r="340" spans="1:3" ht="15">
      <c r="A340" s="1076"/>
      <c r="B340" s="375">
        <f>IF(ISNUMBER(IF('SCR-B3D-T'!J28=('SCR-B3D-T'!D28-'SCR-B3D-T'!E28)-('SCR-B3D-T'!F28-'SCR-B3D-T'!I28),0,1)),IF('SCR-B3D-T'!J28=('SCR-B3D-T'!D28-'SCR-B3D-T'!E28)-('SCR-B3D-T'!F28-'SCR-B3D-T'!I28),0,1),0)*(1-B341)</f>
        <v>0</v>
      </c>
      <c r="C340" s="372" t="s">
        <v>3177</v>
      </c>
    </row>
    <row r="341" spans="1:3" ht="15">
      <c r="A341" s="1076"/>
      <c r="B341" s="375">
        <f>IF(ISNUMBER(IF('SCR-B3D-T'!J28&gt;=0,0,1)),IF('SCR-B3D-T'!J28&gt;=0,0,1),0)</f>
        <v>0</v>
      </c>
      <c r="C341" s="372" t="s">
        <v>3178</v>
      </c>
    </row>
    <row r="342" spans="1:3" ht="15">
      <c r="A342" s="1076"/>
      <c r="B342" s="375">
        <f>IF(ISNUMBER(IF('SCR-B3D-T'!H30=('SCR-B3D-T'!D30-'SCR-B3D-T'!E30)-('SCR-B3D-T'!F30-'SCR-B3D-T'!G30),0,1)),IF('SCR-B3D-T'!H30=('SCR-B3D-T'!D30-'SCR-B3D-T'!E30)-('SCR-B3D-T'!F30-'SCR-B3D-T'!G30),0,1),0)*(1-B343)</f>
        <v>0</v>
      </c>
      <c r="C342" s="372" t="s">
        <v>3179</v>
      </c>
    </row>
    <row r="343" spans="1:3" ht="15">
      <c r="A343" s="1076"/>
      <c r="B343" s="375">
        <f>IF(ISNUMBER(IF('SCR-B3D-T'!H30&gt;=0,0,1)),IF('SCR-B3D-T'!H30&gt;=0,0,1),0)</f>
        <v>0</v>
      </c>
      <c r="C343" s="372" t="s">
        <v>3180</v>
      </c>
    </row>
    <row r="344" spans="1:3" ht="15">
      <c r="A344" s="1076"/>
      <c r="B344" s="375">
        <f>IF(ISNUMBER(IF('SCR-B3D-T'!J30=('SCR-B3D-T'!D30-'SCR-B3D-T'!E30)-('SCR-B3D-T'!F30-'SCR-B3D-T'!I30),0,1)),IF('SCR-B3D-T'!J30=('SCR-B3D-T'!D30-'SCR-B3D-T'!E30)-('SCR-B3D-T'!F30-'SCR-B3D-T'!I30),0,1),0)*(1-B345)</f>
        <v>0</v>
      </c>
      <c r="C344" s="372" t="s">
        <v>3181</v>
      </c>
    </row>
    <row r="345" spans="1:3" ht="15">
      <c r="A345" s="1076"/>
      <c r="B345" s="375">
        <f>IF(ISNUMBER(IF('SCR-B3D-T'!J30&gt;=0,0,1)),IF('SCR-B3D-T'!J30&gt;=0,0,1),0)</f>
        <v>0</v>
      </c>
      <c r="C345" s="372" t="s">
        <v>3182</v>
      </c>
    </row>
    <row r="346" spans="1:3" ht="15">
      <c r="A346" s="1076"/>
      <c r="B346" s="375">
        <f>IF(ISNUMBER(IF('SCR-B3D-T'!H32='SCR-B3D-T'!H34-'SCR-B3D-T'!H17-'SCR-B3D-T'!H19-'SCR-B3D-T'!H21-'SCR-B3D-T'!H23-'SCR-B3D-T'!H28-'SCR-B3D-T'!H30,0,1)),IF('SCR-B3D-T'!H32='SCR-B3D-T'!H34-'SCR-B3D-T'!H17-'SCR-B3D-T'!H19-'SCR-B3D-T'!H21-'SCR-B3D-T'!H23-'SCR-B3D-T'!H28-'SCR-B3D-T'!H30,0,1),0)</f>
        <v>0</v>
      </c>
      <c r="C346" s="372" t="s">
        <v>961</v>
      </c>
    </row>
    <row r="347" spans="1:3" ht="15.75" thickBot="1">
      <c r="A347" s="1077"/>
      <c r="B347" s="375">
        <f>IF(ISNUMBER(IF('SCR-B3D-T'!J32='SCR-B3D-T'!J34-'SCR-B3D-T'!J17-'SCR-B3D-T'!J19-'SCR-B3D-T'!J21-'SCR-B3D-T'!J23-'SCR-B3D-T'!J28-'SCR-B3D-T'!J30,0,1)),IF('SCR-B3D-T'!J32='SCR-B3D-T'!J34-'SCR-B3D-T'!J17-'SCR-B3D-T'!J19-'SCR-B3D-T'!J21-'SCR-B3D-T'!J23-'SCR-B3D-T'!J28-'SCR-B3D-T'!J30,0,1),0)</f>
        <v>0</v>
      </c>
      <c r="C347" s="372" t="s">
        <v>962</v>
      </c>
    </row>
    <row r="351" spans="1:4" ht="15.75" thickBot="1">
      <c r="A351" s="377">
        <f>IF(B351=0,0,1)</f>
        <v>0</v>
      </c>
      <c r="B351" s="379">
        <f>SUM(B352:B355)</f>
        <v>0</v>
      </c>
      <c r="C351" s="380" t="str">
        <f>IF(B351=0,"Aucune erreur dans l'onglet SCR-B3E-T",B351&amp;" erreur(s) dans l'état SCR-B3E-T")</f>
        <v>Aucune erreur dans l'onglet SCR-B3E-T</v>
      </c>
      <c r="D351" s="478" t="s">
        <v>3888</v>
      </c>
    </row>
    <row r="352" spans="1:3" ht="15">
      <c r="A352" s="1075" t="s">
        <v>36</v>
      </c>
      <c r="B352" s="375">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2" s="372" t="s">
        <v>415</v>
      </c>
    </row>
    <row r="353" spans="1:3" ht="15">
      <c r="A353" s="1076"/>
      <c r="B353" s="378">
        <f>IF(ISNUMBER(IF('SCR-B3E-T'!H31=('SCR-B3E-T'!D31-'SCR-B3E-T'!E31)-('SCR-B3E-T'!F31-'SCR-B3E-T'!G31),0,1)),IF('SCR-B3E-T'!H31=('SCR-B3E-T'!D31-'SCR-B3E-T'!E31)-('SCR-B3E-T'!F31-'SCR-B3E-T'!G31),0,1),0)</f>
        <v>0</v>
      </c>
      <c r="C353" s="386" t="s">
        <v>4500</v>
      </c>
    </row>
    <row r="354" spans="1:3" ht="15">
      <c r="A354" s="1076"/>
      <c r="B354" s="375">
        <f>IF(ISNUMBER(IF('SCR-B3E-T'!H31&gt;=0,0,1)),IF('SCR-B3E-T'!H31&gt;=0,0,1),0)</f>
        <v>0</v>
      </c>
      <c r="C354" s="372" t="s">
        <v>3188</v>
      </c>
    </row>
    <row r="355" spans="1:3" ht="15.75" thickBot="1">
      <c r="A355" s="1077"/>
      <c r="B355" s="375">
        <f>IF(ISNUMBER(IF('SCR-B3E-T'!D35='SCR-B3E-T'!D37-'SCR-B3E-T'!H31-'SCR-B3E-T'!D33-'SCR-B3E-T'!D26,0,1)),IF('SCR-B3E-T'!D35='SCR-B3E-T'!D37-'SCR-B3E-T'!H31-'SCR-B3E-T'!D33-'SCR-B3E-T'!D26,0,1),0)</f>
        <v>0</v>
      </c>
      <c r="C355" s="372" t="s">
        <v>417</v>
      </c>
    </row>
    <row r="359" spans="1:4" ht="15.75" thickBot="1">
      <c r="A359" s="377">
        <f>IF(B359=0,0,1)</f>
        <v>0</v>
      </c>
      <c r="B359" s="379">
        <f>SUM(B360:B725)</f>
        <v>0</v>
      </c>
      <c r="C359" s="380" t="str">
        <f>IF(B359=0,"Aucune erreur dans l'onglet SCR-B3F-T",B359&amp;" erreur(s) dans l'état SCR-B3F-T")</f>
        <v>Aucune erreur dans l'onglet SCR-B3F-T</v>
      </c>
      <c r="D359" s="478" t="s">
        <v>3888</v>
      </c>
    </row>
    <row r="360" spans="1:3" ht="15">
      <c r="A360" s="1078" t="s">
        <v>37</v>
      </c>
      <c r="B360" s="381">
        <f>IF(ISNUMBER('SCR-B3F-T'!D9),IF('SCR-B3F-T'!D9='SCR-B3F-T'!I77,0,1),0)</f>
        <v>0</v>
      </c>
      <c r="C360" s="372" t="s">
        <v>278</v>
      </c>
    </row>
    <row r="361" spans="1:3" ht="15">
      <c r="A361" s="1079"/>
      <c r="B361" s="381">
        <f>IF(ISNUMBER('SCR-B3F-T'!D10),IF('SCR-B3F-T'!D10='SCR-B3F-T'!H120,0,1),0)</f>
        <v>0</v>
      </c>
      <c r="C361" s="372" t="s">
        <v>279</v>
      </c>
    </row>
    <row r="362" spans="1:3" ht="15">
      <c r="A362" s="1079"/>
      <c r="B362" s="381">
        <f>IF(ISNUMBER('SCR-B3F-T'!D11),IF('SCR-B3F-T'!D11='SCR-B3F-T'!I157,0,1),0)</f>
        <v>0</v>
      </c>
      <c r="C362" s="372" t="s">
        <v>280</v>
      </c>
    </row>
    <row r="363" spans="1:3" ht="15">
      <c r="A363" s="1079"/>
      <c r="B363" s="381">
        <f>IF(ISNUMBER('SCR-B3F-T'!D12),IF('SCR-B3F-T'!D12='SCR-B3F-T'!I189,0,1),0)</f>
        <v>0</v>
      </c>
      <c r="C363" s="372" t="s">
        <v>281</v>
      </c>
    </row>
    <row r="364" spans="1:3" ht="15">
      <c r="A364" s="1079"/>
      <c r="B364" s="381">
        <f>IF(ISNUMBER('SCR-B3F-T'!D13),IF('SCR-B3F-T'!D13='SCR-B3F-T'!H197,0,1),0)</f>
        <v>0</v>
      </c>
      <c r="C364" s="372" t="s">
        <v>282</v>
      </c>
    </row>
    <row r="365" spans="1:3" ht="15">
      <c r="A365" s="1079"/>
      <c r="B365" s="381">
        <f>IF(ISNUMBER('SCR-B3F-T'!D14),IF('SCR-B3F-T'!D14='SCR-B3F-T'!D9+'SCR-B3F-T'!D10+'SCR-B3F-T'!D11+'SCR-B3F-T'!D12+'SCR-B3F-T'!D13-'SCR-B3F-T'!D8,0,1),0)</f>
        <v>0</v>
      </c>
      <c r="C365" s="372" t="s">
        <v>283</v>
      </c>
    </row>
    <row r="366" spans="1:3" ht="15">
      <c r="A366" s="1079"/>
      <c r="B366" s="381">
        <f>IF(ISNUMBER('SCR-B3F-T'!D15),IF('SCR-B3F-T'!D15='SCR-B3F-T'!E201,0,1),0)</f>
        <v>0</v>
      </c>
      <c r="C366" s="372" t="s">
        <v>294</v>
      </c>
    </row>
    <row r="367" spans="1:3" ht="15">
      <c r="A367" s="1079"/>
      <c r="B367" s="381">
        <f>IF(ISNUMBER('SCR-B3F-T'!D17),IF('SCR-B3F-T'!D17='SCR-B3F-T'!E206,0,1),0)</f>
        <v>0</v>
      </c>
      <c r="C367" s="372" t="s">
        <v>295</v>
      </c>
    </row>
    <row r="368" spans="1:3" ht="15">
      <c r="A368" s="1079"/>
      <c r="B368" s="381">
        <f>IF(ISNUMBER('SCR-B3F-T'!D18),IF('SCR-B3F-T'!D18='SCR-B3F-T'!D224,0,1),0)</f>
        <v>0</v>
      </c>
      <c r="C368" s="372" t="s">
        <v>296</v>
      </c>
    </row>
    <row r="369" spans="1:3" ht="15">
      <c r="A369" s="1079"/>
      <c r="B369" s="381">
        <f>IF(ISNUMBER('SCR-B3F-T'!D19),IF('SCR-B3F-T'!D19='SCR-B3F-T'!F229,0,1),0)</f>
        <v>0</v>
      </c>
      <c r="C369" s="372" t="s">
        <v>297</v>
      </c>
    </row>
    <row r="370" spans="1:3" ht="15">
      <c r="A370" s="1079"/>
      <c r="B370" s="387">
        <f>IF(ISNUMBER('SCR-B3F-T'!D20),IF('SCR-B3F-T'!D20='SCR-B3F-T'!B234,0,1),0)</f>
        <v>0</v>
      </c>
      <c r="C370" s="386" t="s">
        <v>298</v>
      </c>
    </row>
    <row r="371" spans="1:3" ht="15">
      <c r="A371" s="1079"/>
      <c r="B371" s="381">
        <f>IF(ISNUMBER('SCR-B3F-T'!D21),IF('SCR-B3F-T'!D21='SCR-B3F-T'!D251,0,1),0)</f>
        <v>0</v>
      </c>
      <c r="C371" s="372" t="s">
        <v>299</v>
      </c>
    </row>
    <row r="372" spans="1:3" ht="15">
      <c r="A372" s="1079"/>
      <c r="B372" s="381">
        <f>IF(ISNUMBER('SCR-B3F-T'!D22),IF('SCR-B3F-T'!D22='SCR-B3F-T'!D270,0,1),0)</f>
        <v>0</v>
      </c>
      <c r="C372" s="372" t="s">
        <v>300</v>
      </c>
    </row>
    <row r="373" spans="1:3" ht="15">
      <c r="A373" s="1079"/>
      <c r="B373" s="381">
        <f>IF(ISNUMBER(IF('SCR-B3F-T'!D23='SCR-B3F-T'!D17+'SCR-B3F-T'!D18+'SCR-B3F-T'!D19+'SCR-B3F-T'!D20+'SCR-B3F-T'!D21+'SCR-B3F-T'!D22-'SCR-B3F-T'!D16,0,1)),IF('SCR-B3F-T'!D23='SCR-B3F-T'!D17+'SCR-B3F-T'!D18+'SCR-B3F-T'!D19+'SCR-B3F-T'!D20+'SCR-B3F-T'!D21+'SCR-B3F-T'!D22-'SCR-B3F-T'!D16,0,1),0)</f>
        <v>0</v>
      </c>
      <c r="C373" s="372" t="s">
        <v>2253</v>
      </c>
    </row>
    <row r="374" spans="1:3" ht="15">
      <c r="A374" s="1079"/>
      <c r="B374" s="381">
        <f>IF(ISNUMBER('SCR-B3F-T'!D25),IF('SCR-B3F-T'!D25='SCR-B3F-T'!E282,0,1),0)</f>
        <v>0</v>
      </c>
      <c r="C374" s="372" t="s">
        <v>2257</v>
      </c>
    </row>
    <row r="375" spans="1:3" ht="15">
      <c r="A375" s="1079"/>
      <c r="B375" s="381">
        <f>IF(ISNUMBER('SCR-B3F-T'!D26),IF('SCR-B3F-T'!D26='SCR-B3F-T'!D8+'SCR-B3F-T'!D15+'SCR-B3F-T'!D16+'SCR-B3F-T'!D24,0,1),0)</f>
        <v>0</v>
      </c>
      <c r="C375" s="372" t="s">
        <v>2261</v>
      </c>
    </row>
    <row r="376" spans="1:3" ht="15">
      <c r="A376" s="1079"/>
      <c r="B376" s="381">
        <f>IF(ISNUMBER('SCR-B3F-T'!D27),IF('SCR-B3F-T'!D27='SCR-B3F-T'!D26-'SCR-B3F-T'!D28,0,1),0)</f>
        <v>0</v>
      </c>
      <c r="C376" s="372" t="s">
        <v>2262</v>
      </c>
    </row>
    <row r="377" spans="1:3" ht="15">
      <c r="A377" s="1079"/>
      <c r="B377" s="381">
        <f>IF(ISNUMBER('SCR-B3F-T'!E8),IF('SCR-B3F-T'!E8='SCR-B3F-T'!D8-'SCR-B3F-T'!F8,0,1),0)</f>
        <v>0</v>
      </c>
      <c r="C377" s="372" t="s">
        <v>4685</v>
      </c>
    </row>
    <row r="378" spans="1:3" ht="15">
      <c r="A378" s="1079"/>
      <c r="B378" s="381">
        <f>IF(ISNUMBER('SCR-B3F-T'!E9),IF('SCR-B3F-T'!E9='SCR-B3F-T'!D9-'SCR-B3F-T'!F9,0,1),0)</f>
        <v>0</v>
      </c>
      <c r="C378" s="372" t="s">
        <v>284</v>
      </c>
    </row>
    <row r="379" spans="1:3" ht="15">
      <c r="A379" s="1079"/>
      <c r="B379" s="381">
        <f>IF(ISNUMBER('SCR-B3F-T'!E10),IF('SCR-B3F-T'!E10='SCR-B3F-T'!D10-'SCR-B3F-T'!F10,0,1),0)</f>
        <v>0</v>
      </c>
      <c r="C379" s="372" t="s">
        <v>285</v>
      </c>
    </row>
    <row r="380" spans="1:3" ht="15">
      <c r="A380" s="1079"/>
      <c r="B380" s="381">
        <f>IF(ISNUMBER('SCR-B3F-T'!E11),IF('SCR-B3F-T'!E11='SCR-B3F-T'!D11-'SCR-B3F-T'!F11,0,1),0)</f>
        <v>0</v>
      </c>
      <c r="C380" s="372" t="s">
        <v>286</v>
      </c>
    </row>
    <row r="381" spans="1:3" ht="15">
      <c r="A381" s="1079"/>
      <c r="B381" s="381">
        <f>IF(ISNUMBER('SCR-B3F-T'!E12),IF('SCR-B3F-T'!E12='SCR-B3F-T'!D12-'SCR-B3F-T'!F12,0,1),0)</f>
        <v>0</v>
      </c>
      <c r="C381" s="372" t="s">
        <v>287</v>
      </c>
    </row>
    <row r="382" spans="1:3" ht="15">
      <c r="A382" s="1079"/>
      <c r="B382" s="381">
        <f>IF(ISNUMBER('SCR-B3F-T'!E13),IF('SCR-B3F-T'!E13='SCR-B3F-T'!D13-'SCR-B3F-T'!F13,0,1),0)</f>
        <v>0</v>
      </c>
      <c r="C382" s="372" t="s">
        <v>288</v>
      </c>
    </row>
    <row r="383" spans="1:3" ht="15">
      <c r="A383" s="1079"/>
      <c r="B383" s="381">
        <f>IF(ISNUMBER('SCR-B3F-T'!E14),IF('SCR-B3F-T'!E14='SCR-B3F-T'!D14-'SCR-B3F-T'!F14,0,1),0)</f>
        <v>0</v>
      </c>
      <c r="C383" s="372" t="s">
        <v>2249</v>
      </c>
    </row>
    <row r="384" spans="1:3" ht="15">
      <c r="A384" s="1079"/>
      <c r="B384" s="381">
        <f>IF(ISNUMBER('SCR-B3F-T'!E15),IF('SCR-B3F-T'!E15='SCR-B3F-T'!D15-'SCR-B3F-T'!F15,0,1),0)</f>
        <v>0</v>
      </c>
      <c r="C384" s="372" t="s">
        <v>2251</v>
      </c>
    </row>
    <row r="385" spans="1:3" ht="15">
      <c r="A385" s="1079"/>
      <c r="B385" s="381">
        <f>IF(ISNUMBER('SCR-B3F-T'!E16),IF('SCR-B3F-T'!E16='SCR-B3F-T'!D16-'SCR-B3F-T'!F16,0,1),0)</f>
        <v>0</v>
      </c>
      <c r="C385" s="372" t="s">
        <v>2254</v>
      </c>
    </row>
    <row r="386" spans="1:3" ht="15">
      <c r="A386" s="1079"/>
      <c r="B386" s="381">
        <f>IF(ISNUMBER('SCR-B3F-T'!E17),IF('SCR-B3F-T'!E17='SCR-B3F-T'!D17-'SCR-B3F-T'!F17,0,1),0)</f>
        <v>0</v>
      </c>
      <c r="C386" s="372" t="s">
        <v>301</v>
      </c>
    </row>
    <row r="387" spans="1:3" ht="15">
      <c r="A387" s="1079"/>
      <c r="B387" s="381">
        <f>IF(ISNUMBER('SCR-B3F-T'!E18),IF('SCR-B3F-T'!E18='SCR-B3F-T'!D18-'SCR-B3F-T'!F18,0,1),0)</f>
        <v>0</v>
      </c>
      <c r="C387" s="372" t="s">
        <v>302</v>
      </c>
    </row>
    <row r="388" spans="1:3" ht="15">
      <c r="A388" s="1079"/>
      <c r="B388" s="381">
        <f>IF(ISNUMBER('SCR-B3F-T'!E19),IF('SCR-B3F-T'!E19='SCR-B3F-T'!D19-'SCR-B3F-T'!F19,0,1),0)</f>
        <v>0</v>
      </c>
      <c r="C388" s="372" t="s">
        <v>303</v>
      </c>
    </row>
    <row r="389" spans="1:3" ht="15">
      <c r="A389" s="1079"/>
      <c r="B389" s="381">
        <f>IF(ISNUMBER('SCR-B3F-T'!E20),IF('SCR-B3F-T'!E20='SCR-B3F-T'!D20-'SCR-B3F-T'!F20,0,1),0)</f>
        <v>0</v>
      </c>
      <c r="C389" s="372" t="s">
        <v>304</v>
      </c>
    </row>
    <row r="390" spans="1:3" ht="15">
      <c r="A390" s="1079"/>
      <c r="B390" s="381">
        <f>IF(ISNUMBER('SCR-B3F-T'!E21),IF('SCR-B3F-T'!E21='SCR-B3F-T'!D21-'SCR-B3F-T'!F21,0,1),0)</f>
        <v>0</v>
      </c>
      <c r="C390" s="372" t="s">
        <v>305</v>
      </c>
    </row>
    <row r="391" spans="1:3" ht="15">
      <c r="A391" s="1079"/>
      <c r="B391" s="381">
        <f>IF(ISNUMBER('SCR-B3F-T'!E22),IF('SCR-B3F-T'!E22='SCR-B3F-T'!D22-'SCR-B3F-T'!F22,0,1),0)</f>
        <v>0</v>
      </c>
      <c r="C391" s="372" t="s">
        <v>306</v>
      </c>
    </row>
    <row r="392" spans="1:3" ht="15">
      <c r="A392" s="1079"/>
      <c r="B392" s="381">
        <f>IF(ISNUMBER('SCR-B3F-T'!E23),IF('SCR-B3F-T'!E23='SCR-B3F-T'!D23-'SCR-B3F-T'!F23,0,1),0)</f>
        <v>0</v>
      </c>
      <c r="C392" s="372" t="s">
        <v>2255</v>
      </c>
    </row>
    <row r="393" spans="1:3" ht="15">
      <c r="A393" s="1079"/>
      <c r="B393" s="381">
        <f>IF(ISNUMBER('SCR-B3F-T'!E24),IF('SCR-B3F-T'!E24='SCR-B3F-T'!D24-'SCR-B3F-T'!F24,0,1),0)</f>
        <v>0</v>
      </c>
      <c r="C393" s="372" t="s">
        <v>2258</v>
      </c>
    </row>
    <row r="394" spans="1:3" ht="15">
      <c r="A394" s="1079"/>
      <c r="B394" s="381">
        <f>IF(ISNUMBER('SCR-B3F-T'!E25),IF('SCR-B3F-T'!E25='SCR-B3F-T'!D25-'SCR-B3F-T'!F25,0,1),0)</f>
        <v>0</v>
      </c>
      <c r="C394" s="372" t="s">
        <v>2259</v>
      </c>
    </row>
    <row r="395" spans="1:3" ht="15">
      <c r="A395" s="1079"/>
      <c r="B395" s="381">
        <f>IF(ISNUMBER('SCR-B3F-T'!E26),IF('SCR-B3F-T'!E26='SCR-B3F-T'!D26-'SCR-B3F-T'!F26,0,1),0)</f>
        <v>0</v>
      </c>
      <c r="C395" s="372" t="s">
        <v>2263</v>
      </c>
    </row>
    <row r="396" spans="1:3" ht="15">
      <c r="A396" s="1079"/>
      <c r="B396" s="381">
        <f>IF(ISNUMBER('SCR-B3F-T'!E27),IF('SCR-B3F-T'!E27='SCR-B3F-T'!D27-'SCR-B3F-T'!F27,0,1),0)</f>
        <v>0</v>
      </c>
      <c r="C396" s="372" t="s">
        <v>2264</v>
      </c>
    </row>
    <row r="397" spans="1:3" ht="15">
      <c r="A397" s="1079"/>
      <c r="B397" s="381">
        <f>IF(ISNUMBER('SCR-B3F-T'!E28),IF('SCR-B3F-T'!E28='SCR-B3F-T'!D28-'SCR-B3F-T'!F28,0,1),0)</f>
        <v>0</v>
      </c>
      <c r="C397" s="372" t="s">
        <v>2265</v>
      </c>
    </row>
    <row r="398" spans="1:3" ht="15">
      <c r="A398" s="1079"/>
      <c r="B398" s="381">
        <f>IF(ISNUMBER('SCR-B3F-T'!F9),IF('SCR-B3F-T'!F9='SCR-B3F-T'!L77,0,1),0)</f>
        <v>0</v>
      </c>
      <c r="C398" s="372" t="s">
        <v>289</v>
      </c>
    </row>
    <row r="399" spans="1:3" ht="15">
      <c r="A399" s="1079"/>
      <c r="B399" s="381">
        <f>IF(ISNUMBER('SCR-B3F-T'!F10),IF('SCR-B3F-T'!F10='SCR-B3F-T'!K120,0,1),0)</f>
        <v>0</v>
      </c>
      <c r="C399" s="372" t="s">
        <v>290</v>
      </c>
    </row>
    <row r="400" spans="1:3" ht="15">
      <c r="A400" s="1079"/>
      <c r="B400" s="381">
        <f>IF(ISNUMBER('SCR-B3F-T'!F11),IF('SCR-B3F-T'!F11='SCR-B3F-T'!L157,0,1),0)</f>
        <v>0</v>
      </c>
      <c r="C400" s="372" t="s">
        <v>291</v>
      </c>
    </row>
    <row r="401" spans="1:3" ht="15">
      <c r="A401" s="1079"/>
      <c r="B401" s="381">
        <f>IF(ISNUMBER('SCR-B3F-T'!F12),IF('SCR-B3F-T'!F12='SCR-B3F-T'!L189,0,1),0)</f>
        <v>0</v>
      </c>
      <c r="C401" s="372" t="s">
        <v>292</v>
      </c>
    </row>
    <row r="402" spans="1:3" ht="15">
      <c r="A402" s="1079"/>
      <c r="B402" s="381">
        <f>IF(ISNUMBER('SCR-B3F-T'!F13),IF('SCR-B3F-T'!F13='SCR-B3F-T'!K197,0,1),0)</f>
        <v>0</v>
      </c>
      <c r="C402" s="372" t="s">
        <v>293</v>
      </c>
    </row>
    <row r="403" spans="1:3" ht="15">
      <c r="A403" s="1079"/>
      <c r="B403" s="381">
        <f>IF(ISNUMBER('SCR-B3F-T'!F14),IF('SCR-B3F-T'!F14='SCR-B3F-T'!F9+'SCR-B3F-T'!F10+'SCR-B3F-T'!F11+'SCR-B3F-T'!F12+'SCR-B3F-T'!F13-'SCR-B3F-T'!F8,0,1),0)</f>
        <v>0</v>
      </c>
      <c r="C403" s="372" t="s">
        <v>2250</v>
      </c>
    </row>
    <row r="404" spans="1:3" ht="15">
      <c r="A404" s="1079"/>
      <c r="B404" s="381">
        <f>IF(ISNUMBER('SCR-B3F-T'!F15),IF('SCR-B3F-T'!F15='SCR-B3F-T'!H201,0,1),0)</f>
        <v>0</v>
      </c>
      <c r="C404" s="372" t="s">
        <v>2252</v>
      </c>
    </row>
    <row r="405" spans="1:3" ht="15">
      <c r="A405" s="1079"/>
      <c r="B405" s="381">
        <f>IF(ISNUMBER('SCR-B3F-T'!F17),IF('SCR-B3F-T'!F17='SCR-B3F-T'!H206,0,1),0)</f>
        <v>0</v>
      </c>
      <c r="C405" s="372" t="s">
        <v>307</v>
      </c>
    </row>
    <row r="406" spans="1:3" ht="15">
      <c r="A406" s="1079"/>
      <c r="B406" s="381">
        <f>IF(ISNUMBER('SCR-B3F-T'!F18),IF('SCR-B3F-T'!F18='SCR-B3F-T'!F224,0,1),0)</f>
        <v>0</v>
      </c>
      <c r="C406" s="372" t="s">
        <v>308</v>
      </c>
    </row>
    <row r="407" spans="1:3" ht="15">
      <c r="A407" s="1079"/>
      <c r="B407" s="381">
        <f>IF(ISNUMBER('SCR-B3F-T'!F19),IF('SCR-B3F-T'!F19='SCR-B3F-T'!I229,0,1),0)</f>
        <v>0</v>
      </c>
      <c r="C407" s="372" t="s">
        <v>309</v>
      </c>
    </row>
    <row r="408" spans="1:3" ht="15">
      <c r="A408" s="1079"/>
      <c r="B408" s="381">
        <f>IF(ISNUMBER('SCR-B3F-T'!F20),IF('SCR-B3F-T'!F20='SCR-B3F-T'!F234,0,1),0)</f>
        <v>0</v>
      </c>
      <c r="C408" s="372" t="s">
        <v>310</v>
      </c>
    </row>
    <row r="409" spans="1:3" ht="15">
      <c r="A409" s="1079"/>
      <c r="B409" s="381">
        <f>IF(ISNUMBER('SCR-B3F-T'!F21),IF('SCR-B3F-T'!F21='SCR-B3F-T'!F251,0,1),0)</f>
        <v>0</v>
      </c>
      <c r="C409" s="372" t="s">
        <v>311</v>
      </c>
    </row>
    <row r="410" spans="1:3" ht="15">
      <c r="A410" s="1079"/>
      <c r="B410" s="381">
        <f>IF(ISNUMBER('SCR-B3F-T'!F22),IF('SCR-B3F-T'!F22='SCR-B3F-T'!F270,0,1),0)</f>
        <v>0</v>
      </c>
      <c r="C410" s="372" t="s">
        <v>312</v>
      </c>
    </row>
    <row r="411" spans="1:3" ht="15">
      <c r="A411" s="1079"/>
      <c r="B411" s="381">
        <f>IF(ISNUMBER('SCR-B3F-T'!F23),IF('SCR-B3F-T'!F23='SCR-B3F-T'!F17+'SCR-B3F-T'!F18+'SCR-B3F-T'!F19+'SCR-B3F-T'!F20+'SCR-B3F-T'!F21+'SCR-B3F-T'!F22-'SCR-B3F-T'!F16,0,1),0)</f>
        <v>0</v>
      </c>
      <c r="C411" s="372" t="s">
        <v>2256</v>
      </c>
    </row>
    <row r="412" spans="1:3" ht="15">
      <c r="A412" s="1079"/>
      <c r="B412" s="381">
        <f>IF(ISNUMBER('SCR-B3F-T'!F25),IF('SCR-B3F-T'!F25='SCR-B3F-T'!G282,0,1),0)</f>
        <v>0</v>
      </c>
      <c r="C412" s="372" t="s">
        <v>2260</v>
      </c>
    </row>
    <row r="413" spans="1:3" ht="15">
      <c r="A413" s="1079"/>
      <c r="B413" s="381">
        <f>IF(ISNUMBER('SCR-B3F-T'!F26),IF('SCR-B3F-T'!F26='SCR-B3F-T'!F8+'SCR-B3F-T'!F15+'SCR-B3F-T'!F16+'SCR-B3F-T'!F24,0,1),0)</f>
        <v>0</v>
      </c>
      <c r="C413" s="372" t="s">
        <v>2266</v>
      </c>
    </row>
    <row r="414" spans="1:3" ht="15">
      <c r="A414" s="1079"/>
      <c r="B414" s="381">
        <f>IF(ISNUMBER('SCR-B3F-T'!F27),IF('SCR-B3F-T'!F27='SCR-B3F-T'!F26-'SCR-B3F-T'!F28,0,1),0)</f>
        <v>0</v>
      </c>
      <c r="C414" s="372" t="s">
        <v>2267</v>
      </c>
    </row>
    <row r="415" spans="1:3" ht="15">
      <c r="A415" s="1079"/>
      <c r="B415" s="381">
        <f>IF(ISNUMBER('SCR-B3F-T'!D31),IF('SCR-B3F-T'!D31='SCR-B3F-T'!N321,0,1),0)</f>
        <v>0</v>
      </c>
      <c r="C415" s="372" t="s">
        <v>313</v>
      </c>
    </row>
    <row r="416" spans="1:3" ht="15">
      <c r="A416" s="1079"/>
      <c r="B416" s="387">
        <f>IF(ISNUMBER('SCR-B3F-T'!D32),IF('SCR-B3F-T'!D32='SCR-B3F-T'!J349,0,1),0)</f>
        <v>0</v>
      </c>
      <c r="C416" s="386" t="s">
        <v>314</v>
      </c>
    </row>
    <row r="417" spans="1:3" ht="15">
      <c r="A417" s="1079"/>
      <c r="B417" s="381">
        <f>IF(ISNUMBER('SCR-B3F-T'!D33),IF('SCR-B3F-T'!D33='SCR-B3F-T'!M374,0,1),0)</f>
        <v>0</v>
      </c>
      <c r="C417" s="372" t="s">
        <v>315</v>
      </c>
    </row>
    <row r="418" spans="1:3" ht="15">
      <c r="A418" s="1079"/>
      <c r="B418" s="381">
        <f>IF(ISNUMBER('SCR-B3F-T'!D34),IF('SCR-B3F-T'!D34='SCR-B3F-T'!D31+'SCR-B3F-T'!D32+'SCR-B3F-T'!D33-'SCR-B3F-T'!D30,0,1),0)</f>
        <v>0</v>
      </c>
      <c r="C418" s="372" t="s">
        <v>2268</v>
      </c>
    </row>
    <row r="419" spans="1:3" ht="15">
      <c r="A419" s="1079"/>
      <c r="B419" s="381">
        <f>IF(ISNUMBER('SCR-B3F-T'!E30),IF('SCR-B3F-T'!E30='SCR-B3F-T'!D30-'SCR-B3F-T'!F30,0,1),0)</f>
        <v>0</v>
      </c>
      <c r="C419" s="372" t="s">
        <v>2269</v>
      </c>
    </row>
    <row r="420" spans="1:3" ht="15">
      <c r="A420" s="1079"/>
      <c r="B420" s="381">
        <f>IF(ISNUMBER('SCR-B3F-T'!E31),IF('SCR-B3F-T'!E31='SCR-B3F-T'!D31-'SCR-B3F-T'!F31,0,1),0)</f>
        <v>0</v>
      </c>
      <c r="C420" s="372" t="s">
        <v>316</v>
      </c>
    </row>
    <row r="421" spans="1:3" ht="15">
      <c r="A421" s="1079"/>
      <c r="B421" s="381">
        <f>IF(ISNUMBER('SCR-B3F-T'!E32),IF('SCR-B3F-T'!E32='SCR-B3F-T'!D32-'SCR-B3F-T'!F32,0,1),0)</f>
        <v>0</v>
      </c>
      <c r="C421" s="372" t="s">
        <v>317</v>
      </c>
    </row>
    <row r="422" spans="1:3" ht="15">
      <c r="A422" s="1079"/>
      <c r="B422" s="381">
        <f>IF(ISNUMBER('SCR-B3F-T'!E33),IF('SCR-B3F-T'!E33='SCR-B3F-T'!D33-'SCR-B3F-T'!F33,0,1),0)</f>
        <v>0</v>
      </c>
      <c r="C422" s="372" t="s">
        <v>318</v>
      </c>
    </row>
    <row r="423" spans="1:3" ht="15">
      <c r="A423" s="1079"/>
      <c r="B423" s="381">
        <f>IF(ISNUMBER('SCR-B3F-T'!E34),IF('SCR-B3F-T'!E34='SCR-B3F-T'!D34-'SCR-B3F-T'!F34,0,1),0)</f>
        <v>0</v>
      </c>
      <c r="C423" s="372" t="s">
        <v>2270</v>
      </c>
    </row>
    <row r="424" spans="1:3" ht="15">
      <c r="A424" s="1079"/>
      <c r="B424" s="381">
        <f>IF(ISNUMBER('SCR-B3F-T'!F31),IF('SCR-B3F-T'!F31='SCR-B3F-T'!Q321,0,1),0)</f>
        <v>0</v>
      </c>
      <c r="C424" s="372" t="s">
        <v>319</v>
      </c>
    </row>
    <row r="425" spans="1:3" ht="15">
      <c r="A425" s="1079"/>
      <c r="B425" s="387">
        <f>IF(ISNUMBER('SCR-B3F-T'!F32),IF('SCR-B3F-T'!F32='SCR-B3F-T'!M349,0,1),0)</f>
        <v>0</v>
      </c>
      <c r="C425" s="386" t="s">
        <v>320</v>
      </c>
    </row>
    <row r="426" spans="1:3" ht="15">
      <c r="A426" s="1079"/>
      <c r="B426" s="381">
        <f>IF(ISNUMBER('SCR-B3F-T'!F33),IF('SCR-B3F-T'!F33='SCR-B3F-T'!P374,0,1),0)</f>
        <v>0</v>
      </c>
      <c r="C426" s="372" t="s">
        <v>321</v>
      </c>
    </row>
    <row r="427" spans="1:3" ht="15">
      <c r="A427" s="1079"/>
      <c r="B427" s="381">
        <f>IF(ISNUMBER('SCR-B3F-T'!F34),IF('SCR-B3F-T'!F34='SCR-B3F-T'!F31+'SCR-B3F-T'!F32+'SCR-B3F-T'!F33-'SCR-B3F-T'!F30,0,1),0)</f>
        <v>0</v>
      </c>
      <c r="C427" s="372" t="s">
        <v>13</v>
      </c>
    </row>
    <row r="428" spans="1:3" ht="15">
      <c r="A428" s="1079"/>
      <c r="B428" s="381">
        <f>IF(ISNUMBER('SCR-B3F-T'!G39),IF('SCR-B3F-T'!G39='SCR-B3F-T'!F39/'SCR-B3F-T'!E39,0,1),0)</f>
        <v>0</v>
      </c>
      <c r="C428" s="372" t="s">
        <v>328</v>
      </c>
    </row>
    <row r="429" spans="1:3" ht="15">
      <c r="A429" s="1079"/>
      <c r="B429" s="381">
        <f>IF(ISNUMBER('SCR-B3F-T'!G40),IF('SCR-B3F-T'!G40='SCR-B3F-T'!F40/'SCR-B3F-T'!E40,0,1),0)</f>
        <v>0</v>
      </c>
      <c r="C429" s="372" t="s">
        <v>329</v>
      </c>
    </row>
    <row r="430" spans="1:3" ht="15">
      <c r="A430" s="1079"/>
      <c r="B430" s="381">
        <f>IF(ISNUMBER('SCR-B3F-T'!G41),IF('SCR-B3F-T'!G41='SCR-B3F-T'!F41/'SCR-B3F-T'!E41,0,1),0)</f>
        <v>0</v>
      </c>
      <c r="C430" s="372" t="s">
        <v>330</v>
      </c>
    </row>
    <row r="431" spans="1:3" ht="15">
      <c r="A431" s="1079"/>
      <c r="B431" s="381">
        <f>IF(ISNUMBER('SCR-B3F-T'!G42),IF('SCR-B3F-T'!G42='SCR-B3F-T'!F42/'SCR-B3F-T'!E42,0,1),0)</f>
        <v>0</v>
      </c>
      <c r="C431" s="372" t="s">
        <v>331</v>
      </c>
    </row>
    <row r="432" spans="1:3" ht="15">
      <c r="A432" s="1079"/>
      <c r="B432" s="381">
        <f>IF(ISNUMBER('SCR-B3F-T'!G43),IF('SCR-B3F-T'!G43='SCR-B3F-T'!F43/'SCR-B3F-T'!E43,0,1),0)</f>
        <v>0</v>
      </c>
      <c r="C432" s="372" t="s">
        <v>332</v>
      </c>
    </row>
    <row r="433" spans="1:3" ht="15">
      <c r="A433" s="1079"/>
      <c r="B433" s="381">
        <f>IF(ISNUMBER('SCR-B3F-T'!G44),IF('SCR-B3F-T'!G44='SCR-B3F-T'!F44/'SCR-B3F-T'!E44,0,1),0)</f>
        <v>0</v>
      </c>
      <c r="C433" s="372" t="s">
        <v>333</v>
      </c>
    </row>
    <row r="434" spans="1:3" ht="15">
      <c r="A434" s="1079"/>
      <c r="B434" s="381">
        <f>IF(ISNUMBER('SCR-B3F-T'!G45),IF('SCR-B3F-T'!G45='SCR-B3F-T'!F45/'SCR-B3F-T'!E45,0,1),0)</f>
        <v>0</v>
      </c>
      <c r="C434" s="372" t="s">
        <v>334</v>
      </c>
    </row>
    <row r="435" spans="1:3" ht="15">
      <c r="A435" s="1079"/>
      <c r="B435" s="381">
        <f>IF(ISNUMBER('SCR-B3F-T'!G46),IF('SCR-B3F-T'!G46='SCR-B3F-T'!F46/'SCR-B3F-T'!E46,0,1),0)</f>
        <v>0</v>
      </c>
      <c r="C435" s="372" t="s">
        <v>335</v>
      </c>
    </row>
    <row r="436" spans="1:3" ht="15">
      <c r="A436" s="1079"/>
      <c r="B436" s="381">
        <f>IF(ISNUMBER('SCR-B3F-T'!G47),IF('SCR-B3F-T'!G47='SCR-B3F-T'!F47/'SCR-B3F-T'!E47,0,1),0)</f>
        <v>0</v>
      </c>
      <c r="C436" s="372" t="s">
        <v>336</v>
      </c>
    </row>
    <row r="437" spans="1:3" ht="15">
      <c r="A437" s="1079"/>
      <c r="B437" s="381">
        <f>IF(ISNUMBER('SCR-B3F-T'!G48),IF('SCR-B3F-T'!G48='SCR-B3F-T'!F48/'SCR-B3F-T'!E48,0,1),0)</f>
        <v>0</v>
      </c>
      <c r="C437" s="372" t="s">
        <v>337</v>
      </c>
    </row>
    <row r="438" spans="1:3" ht="15">
      <c r="A438" s="1079"/>
      <c r="B438" s="381">
        <f>IF(ISNUMBER('SCR-B3F-T'!G49),IF('SCR-B3F-T'!G49='SCR-B3F-T'!F49/'SCR-B3F-T'!E49,0,1),0)</f>
        <v>0</v>
      </c>
      <c r="C438" s="372" t="s">
        <v>338</v>
      </c>
    </row>
    <row r="439" spans="1:3" ht="15">
      <c r="A439" s="1079"/>
      <c r="B439" s="381">
        <f>IF(ISNUMBER('SCR-B3F-T'!G50),IF('SCR-B3F-T'!G50='SCR-B3F-T'!F50/'SCR-B3F-T'!E50,0,1),0)</f>
        <v>0</v>
      </c>
      <c r="C439" s="372" t="s">
        <v>339</v>
      </c>
    </row>
    <row r="440" spans="1:3" ht="15">
      <c r="A440" s="1079"/>
      <c r="B440" s="381">
        <f>IF(ISNUMBER('SCR-B3F-T'!G51),IF('SCR-B3F-T'!G51='SCR-B3F-T'!F51/'SCR-B3F-T'!E51,0,1),0)</f>
        <v>0</v>
      </c>
      <c r="C440" s="372" t="s">
        <v>340</v>
      </c>
    </row>
    <row r="441" spans="1:3" ht="15">
      <c r="A441" s="1079"/>
      <c r="B441" s="381">
        <f>IF(ISNUMBER('SCR-B3F-T'!G52),IF('SCR-B3F-T'!G52='SCR-B3F-T'!F52/'SCR-B3F-T'!E52,0,1),0)</f>
        <v>0</v>
      </c>
      <c r="C441" s="372" t="s">
        <v>341</v>
      </c>
    </row>
    <row r="442" spans="1:3" ht="15">
      <c r="A442" s="1079"/>
      <c r="B442" s="381">
        <f>IF(ISNUMBER('SCR-B3F-T'!G53),IF('SCR-B3F-T'!G53='SCR-B3F-T'!F53/'SCR-B3F-T'!E53,0,1),0)</f>
        <v>0</v>
      </c>
      <c r="C442" s="372" t="s">
        <v>342</v>
      </c>
    </row>
    <row r="443" spans="1:3" ht="15">
      <c r="A443" s="1079"/>
      <c r="B443" s="381">
        <f>IF(ISNUMBER('SCR-B3F-T'!G54),IF('SCR-B3F-T'!G54='SCR-B3F-T'!F54/'SCR-B3F-T'!E54,0,1),0)</f>
        <v>0</v>
      </c>
      <c r="C443" s="372" t="s">
        <v>343</v>
      </c>
    </row>
    <row r="444" spans="1:3" ht="15">
      <c r="A444" s="1079"/>
      <c r="B444" s="381">
        <f>IF(ISNUMBER('SCR-B3F-T'!G55),IF('SCR-B3F-T'!G55='SCR-B3F-T'!F55/'SCR-B3F-T'!E55,0,1),0)</f>
        <v>0</v>
      </c>
      <c r="C444" s="372" t="s">
        <v>344</v>
      </c>
    </row>
    <row r="445" spans="1:3" ht="15">
      <c r="A445" s="1079"/>
      <c r="B445" s="381">
        <f>IF(ISNUMBER('SCR-B3F-T'!G56),IF('SCR-B3F-T'!G56='SCR-B3F-T'!F56/'SCR-B3F-T'!E56,0,1),0)</f>
        <v>0</v>
      </c>
      <c r="C445" s="372" t="s">
        <v>345</v>
      </c>
    </row>
    <row r="446" spans="1:3" ht="15">
      <c r="A446" s="1079"/>
      <c r="B446" s="381">
        <f>IF(ISNUMBER('SCR-B3F-T'!G57),IF('SCR-B3F-T'!G57='SCR-B3F-T'!F57/'SCR-B3F-T'!E57,0,1),0)</f>
        <v>0</v>
      </c>
      <c r="C446" s="372" t="s">
        <v>346</v>
      </c>
    </row>
    <row r="447" spans="1:3" ht="15">
      <c r="A447" s="1079"/>
      <c r="B447" s="381">
        <f>IF(ISNUMBER('SCR-B3F-T'!G58),IF('SCR-B3F-T'!G58='SCR-B3F-T'!F58/'SCR-B3F-T'!E58,0,1),0)</f>
        <v>0</v>
      </c>
      <c r="C447" s="372" t="s">
        <v>347</v>
      </c>
    </row>
    <row r="448" spans="1:3" ht="15">
      <c r="A448" s="1079"/>
      <c r="B448" s="381">
        <f>IF(ISNUMBER('SCR-B3F-T'!D59),IF('SCR-B3F-T'!D59=SUM('SCR-B3F-T'!D39:D58),0,1),0)</f>
        <v>0</v>
      </c>
      <c r="C448" s="372" t="s">
        <v>325</v>
      </c>
    </row>
    <row r="449" spans="1:3" ht="15">
      <c r="A449" s="1079"/>
      <c r="B449" s="381">
        <f>IF(ISNUMBER('SCR-B3F-T'!E59),IF('SCR-B3F-T'!E59=SUM('SCR-B3F-T'!E39:E58),0,1),0)</f>
        <v>0</v>
      </c>
      <c r="C449" s="372" t="s">
        <v>0</v>
      </c>
    </row>
    <row r="450" spans="1:3" ht="15">
      <c r="A450" s="1079"/>
      <c r="B450" s="381">
        <f>IF(ISNUMBER('SCR-B3F-T'!F59),IF('SCR-B3F-T'!F59=SUM('SCR-B3F-T'!F39:F58),0,1),0)</f>
        <v>0</v>
      </c>
      <c r="C450" s="372" t="s">
        <v>1</v>
      </c>
    </row>
    <row r="451" spans="1:3" ht="15">
      <c r="A451" s="1079"/>
      <c r="B451" s="381">
        <f>IF(ISNUMBER('SCR-B3F-T'!G59),IF('SCR-B3F-T'!G59='SCR-B3F-T'!F59/'SCR-B3F-T'!E59,0,1),0)</f>
        <v>0</v>
      </c>
      <c r="C451" s="372" t="s">
        <v>4687</v>
      </c>
    </row>
    <row r="452" spans="1:3" ht="15">
      <c r="A452" s="1079"/>
      <c r="B452" s="381">
        <f>IF(ISNUMBER('SCR-B3F-T'!L39),IF('SCR-B3F-T'!L39='SCR-B3F-T'!I39-'SCR-B3F-T'!J39+'SCR-B3F-T'!K39,0,1),0)</f>
        <v>0</v>
      </c>
      <c r="C452" s="372" t="s">
        <v>355</v>
      </c>
    </row>
    <row r="453" spans="1:3" ht="15">
      <c r="A453" s="1079"/>
      <c r="B453" s="381">
        <f>IF(ISNUMBER('SCR-B3F-T'!L40),IF('SCR-B3F-T'!L40='SCR-B3F-T'!I40-'SCR-B3F-T'!J40+'SCR-B3F-T'!K40,0,1),0)</f>
        <v>0</v>
      </c>
      <c r="C453" s="372" t="s">
        <v>356</v>
      </c>
    </row>
    <row r="454" spans="1:3" ht="15">
      <c r="A454" s="1079"/>
      <c r="B454" s="381">
        <f>IF(ISNUMBER('SCR-B3F-T'!L41),IF('SCR-B3F-T'!L41='SCR-B3F-T'!I41-'SCR-B3F-T'!J41+'SCR-B3F-T'!K41,0,1),0)</f>
        <v>0</v>
      </c>
      <c r="C454" s="372" t="s">
        <v>357</v>
      </c>
    </row>
    <row r="455" spans="1:3" ht="15">
      <c r="A455" s="1079"/>
      <c r="B455" s="381">
        <f>IF(ISNUMBER('SCR-B3F-T'!L42),IF('SCR-B3F-T'!L42='SCR-B3F-T'!I42-'SCR-B3F-T'!J42+'SCR-B3F-T'!K42,0,1),0)</f>
        <v>0</v>
      </c>
      <c r="C455" s="372" t="s">
        <v>358</v>
      </c>
    </row>
    <row r="456" spans="1:3" ht="15">
      <c r="A456" s="1079"/>
      <c r="B456" s="381">
        <f>IF(ISNUMBER('SCR-B3F-T'!L43),IF('SCR-B3F-T'!L43='SCR-B3F-T'!I43-'SCR-B3F-T'!J43+'SCR-B3F-T'!K43,0,1),0)</f>
        <v>0</v>
      </c>
      <c r="C456" s="372" t="s">
        <v>359</v>
      </c>
    </row>
    <row r="457" spans="1:3" ht="15">
      <c r="A457" s="1079"/>
      <c r="B457" s="381">
        <f>IF(ISNUMBER('SCR-B3F-T'!L44),IF('SCR-B3F-T'!L44='SCR-B3F-T'!I44-'SCR-B3F-T'!J44+'SCR-B3F-T'!K44,0,1),0)</f>
        <v>0</v>
      </c>
      <c r="C457" s="372" t="s">
        <v>360</v>
      </c>
    </row>
    <row r="458" spans="1:3" ht="15">
      <c r="A458" s="1079"/>
      <c r="B458" s="381">
        <f>IF(ISNUMBER('SCR-B3F-T'!L45),IF('SCR-B3F-T'!L45='SCR-B3F-T'!I45-'SCR-B3F-T'!J45+'SCR-B3F-T'!K45,0,1),0)</f>
        <v>0</v>
      </c>
      <c r="C458" s="372" t="s">
        <v>361</v>
      </c>
    </row>
    <row r="459" spans="1:3" ht="15">
      <c r="A459" s="1079"/>
      <c r="B459" s="381">
        <f>IF(ISNUMBER('SCR-B3F-T'!L46),IF('SCR-B3F-T'!L46='SCR-B3F-T'!I46-'SCR-B3F-T'!J46+'SCR-B3F-T'!K46,0,1),0)</f>
        <v>0</v>
      </c>
      <c r="C459" s="372" t="s">
        <v>362</v>
      </c>
    </row>
    <row r="460" spans="1:3" ht="15">
      <c r="A460" s="1079"/>
      <c r="B460" s="381">
        <f>IF(ISNUMBER('SCR-B3F-T'!L47),IF('SCR-B3F-T'!L47='SCR-B3F-T'!I47-'SCR-B3F-T'!J47+'SCR-B3F-T'!K47,0,1),0)</f>
        <v>0</v>
      </c>
      <c r="C460" s="372" t="s">
        <v>363</v>
      </c>
    </row>
    <row r="461" spans="1:3" ht="15">
      <c r="A461" s="1079"/>
      <c r="B461" s="381">
        <f>IF(ISNUMBER('SCR-B3F-T'!L48),IF('SCR-B3F-T'!L48='SCR-B3F-T'!I48-'SCR-B3F-T'!J48+'SCR-B3F-T'!K48,0,1),0)</f>
        <v>0</v>
      </c>
      <c r="C461" s="372" t="s">
        <v>364</v>
      </c>
    </row>
    <row r="462" spans="1:3" ht="15">
      <c r="A462" s="1079"/>
      <c r="B462" s="381">
        <f>IF(ISNUMBER('SCR-B3F-T'!L49),IF('SCR-B3F-T'!L49='SCR-B3F-T'!I49-'SCR-B3F-T'!J49+'SCR-B3F-T'!K49,0,1),0)</f>
        <v>0</v>
      </c>
      <c r="C462" s="372" t="s">
        <v>365</v>
      </c>
    </row>
    <row r="463" spans="1:3" ht="15">
      <c r="A463" s="1079"/>
      <c r="B463" s="381">
        <f>IF(ISNUMBER('SCR-B3F-T'!L50),IF('SCR-B3F-T'!L50='SCR-B3F-T'!I50-'SCR-B3F-T'!J50+'SCR-B3F-T'!K50,0,1),0)</f>
        <v>0</v>
      </c>
      <c r="C463" s="372" t="s">
        <v>366</v>
      </c>
    </row>
    <row r="464" spans="1:3" ht="15">
      <c r="A464" s="1079"/>
      <c r="B464" s="381">
        <f>IF(ISNUMBER('SCR-B3F-T'!L51),IF('SCR-B3F-T'!L51='SCR-B3F-T'!I51-'SCR-B3F-T'!J51+'SCR-B3F-T'!K51,0,1),0)</f>
        <v>0</v>
      </c>
      <c r="C464" s="372" t="s">
        <v>367</v>
      </c>
    </row>
    <row r="465" spans="1:3" ht="15">
      <c r="A465" s="1079"/>
      <c r="B465" s="381">
        <f>IF(ISNUMBER('SCR-B3F-T'!L52),IF('SCR-B3F-T'!L52='SCR-B3F-T'!I52-'SCR-B3F-T'!J52+'SCR-B3F-T'!K52,0,1),0)</f>
        <v>0</v>
      </c>
      <c r="C465" s="372" t="s">
        <v>368</v>
      </c>
    </row>
    <row r="466" spans="1:3" ht="15">
      <c r="A466" s="1079"/>
      <c r="B466" s="381">
        <f>IF(ISNUMBER('SCR-B3F-T'!L53),IF('SCR-B3F-T'!L53='SCR-B3F-T'!I53-'SCR-B3F-T'!J53+'SCR-B3F-T'!K53,0,1),0)</f>
        <v>0</v>
      </c>
      <c r="C466" s="372" t="s">
        <v>369</v>
      </c>
    </row>
    <row r="467" spans="1:3" ht="15">
      <c r="A467" s="1079"/>
      <c r="B467" s="381">
        <f>IF(ISNUMBER('SCR-B3F-T'!L54),IF('SCR-B3F-T'!L54='SCR-B3F-T'!I54-'SCR-B3F-T'!J54+'SCR-B3F-T'!K54,0,1),0)</f>
        <v>0</v>
      </c>
      <c r="C467" s="372" t="s">
        <v>370</v>
      </c>
    </row>
    <row r="468" spans="1:3" ht="15">
      <c r="A468" s="1079"/>
      <c r="B468" s="381">
        <f>IF(ISNUMBER('SCR-B3F-T'!L55),IF('SCR-B3F-T'!L55='SCR-B3F-T'!I55-'SCR-B3F-T'!J55+'SCR-B3F-T'!K55,0,1),0)</f>
        <v>0</v>
      </c>
      <c r="C468" s="372" t="s">
        <v>371</v>
      </c>
    </row>
    <row r="469" spans="1:3" ht="15">
      <c r="A469" s="1079"/>
      <c r="B469" s="381">
        <f>IF(ISNUMBER('SCR-B3F-T'!L56),IF('SCR-B3F-T'!L56='SCR-B3F-T'!I56-'SCR-B3F-T'!J56+'SCR-B3F-T'!K56,0,1),0)</f>
        <v>0</v>
      </c>
      <c r="C469" s="372" t="s">
        <v>372</v>
      </c>
    </row>
    <row r="470" spans="1:3" ht="15">
      <c r="A470" s="1079"/>
      <c r="B470" s="381">
        <f>IF(ISNUMBER('SCR-B3F-T'!L57),IF('SCR-B3F-T'!L57='SCR-B3F-T'!I57-'SCR-B3F-T'!J57+'SCR-B3F-T'!K57,0,1),0)</f>
        <v>0</v>
      </c>
      <c r="C470" s="372" t="s">
        <v>373</v>
      </c>
    </row>
    <row r="471" spans="1:3" ht="15">
      <c r="A471" s="1079"/>
      <c r="B471" s="381">
        <f>IF(ISNUMBER('SCR-B3F-T'!L58),IF('SCR-B3F-T'!L58='SCR-B3F-T'!I58-'SCR-B3F-T'!J58+'SCR-B3F-T'!K58,0,1),0)</f>
        <v>0</v>
      </c>
      <c r="C471" s="372" t="s">
        <v>374</v>
      </c>
    </row>
    <row r="472" spans="1:3" ht="15">
      <c r="A472" s="1079"/>
      <c r="B472" s="381">
        <f>IF(ISNUMBER('SCR-B3F-T'!I59),IF('SCR-B3F-T'!I59=SUM('SCR-B3F-T'!I39:I58),0,1),0)</f>
        <v>0</v>
      </c>
      <c r="C472" s="372" t="s">
        <v>349</v>
      </c>
    </row>
    <row r="473" spans="1:3" ht="15">
      <c r="A473" s="1079"/>
      <c r="B473" s="381">
        <f>IF(ISNUMBER('SCR-B3F-T'!J59),IF('SCR-B3F-T'!J59=SUM('SCR-B3F-T'!J39:J58),0,1),0)</f>
        <v>0</v>
      </c>
      <c r="C473" s="372" t="s">
        <v>351</v>
      </c>
    </row>
    <row r="474" spans="1:3" ht="15">
      <c r="A474" s="1079"/>
      <c r="B474" s="381">
        <f>IF(ISNUMBER('SCR-B3F-T'!K59),IF('SCR-B3F-T'!K59=SUM('SCR-B3F-T'!K39:K58),0,1),0)</f>
        <v>0</v>
      </c>
      <c r="C474" s="372" t="s">
        <v>353</v>
      </c>
    </row>
    <row r="475" spans="1:3" ht="15">
      <c r="A475" s="1079"/>
      <c r="B475" s="381">
        <f>IF(ISNUMBER('SCR-B3F-T'!L59),IF('SCR-B3F-T'!L59=SUM('SCR-B3F-T'!L39:L58),0,1),0)</f>
        <v>0</v>
      </c>
      <c r="C475" s="372" t="s">
        <v>5</v>
      </c>
    </row>
    <row r="476" spans="1:3" ht="15">
      <c r="A476" s="1079"/>
      <c r="B476" s="381">
        <f>IF(ISNUMBER('SCR-B3F-T'!D74),IF('SCR-B3F-T'!D74=SUM('SCR-B3F-T'!D60:D73),0,1),0)</f>
        <v>0</v>
      </c>
      <c r="C476" s="372" t="s">
        <v>326</v>
      </c>
    </row>
    <row r="477" spans="1:3" ht="15">
      <c r="A477" s="1079"/>
      <c r="B477" s="381">
        <f>IF(ISNUMBER('SCR-B3F-T'!D75),IF('SCR-B3F-T'!D75='SCR-B3F-T'!D59+'SCR-B3F-T'!D74,0,1),0)</f>
        <v>0</v>
      </c>
      <c r="C477" s="372" t="s">
        <v>327</v>
      </c>
    </row>
    <row r="478" spans="1:3" ht="15">
      <c r="A478" s="1079"/>
      <c r="B478" s="381">
        <f>IF(ISNUMBER('SCR-B3F-T'!E74),IF('SCR-B3F-T'!E74=SUM('SCR-B3F-T'!E60:E73),0,1),0)</f>
        <v>0</v>
      </c>
      <c r="C478" s="372" t="s">
        <v>3</v>
      </c>
    </row>
    <row r="479" spans="1:3" ht="15">
      <c r="A479" s="1079"/>
      <c r="B479" s="381">
        <f>IF(ISNUMBER('SCR-B3F-T'!E75),IF('SCR-B3F-T'!E75='SCR-B3F-T'!E59+'SCR-B3F-T'!E74,0,1),0)</f>
        <v>0</v>
      </c>
      <c r="C479" s="372" t="s">
        <v>4</v>
      </c>
    </row>
    <row r="480" spans="1:3" ht="15">
      <c r="A480" s="1079"/>
      <c r="B480" s="381">
        <f>IF(ISNUMBER('SCR-B3F-T'!I75),IF('SCR-B3F-T'!I75='SCR-B3F-T'!I59+'SCR-B3F-T'!I74,0,1),0)</f>
        <v>0</v>
      </c>
      <c r="C480" s="372" t="s">
        <v>350</v>
      </c>
    </row>
    <row r="481" spans="1:3" ht="15">
      <c r="A481" s="1079"/>
      <c r="B481" s="381">
        <f>IF(ISNUMBER('SCR-B3F-T'!I76),IF('SCR-B3F-T'!I76='SCR-B3F-T'!I75-'SCR-B3F-T'!I77,0,1),0)</f>
        <v>0</v>
      </c>
      <c r="C481" s="372" t="s">
        <v>2271</v>
      </c>
    </row>
    <row r="482" spans="1:3" ht="15">
      <c r="A482" s="1079"/>
      <c r="B482" s="381">
        <f>IF(ISNUMBER('SCR-B3F-T'!J75),IF('SCR-B3F-T'!J75='SCR-B3F-T'!J59+'SCR-B3F-T'!J74,0,1),0)</f>
        <v>0</v>
      </c>
      <c r="C482" s="372" t="s">
        <v>352</v>
      </c>
    </row>
    <row r="483" spans="1:3" ht="15">
      <c r="A483" s="1079"/>
      <c r="B483" s="381">
        <f>IF(ISNUMBER('SCR-B3F-T'!K75),IF('SCR-B3F-T'!K75='SCR-B3F-T'!K59+'SCR-B3F-T'!K74,0,1),0)</f>
        <v>0</v>
      </c>
      <c r="C483" s="372" t="s">
        <v>354</v>
      </c>
    </row>
    <row r="484" spans="1:3" ht="15">
      <c r="A484" s="1079"/>
      <c r="B484" s="381">
        <f>IF(ISNUMBER('SCR-B3F-T'!L75),IF('SCR-B3F-T'!L75='SCR-B3F-T'!L59+'SCR-B3F-T'!L74,0,1),0)</f>
        <v>0</v>
      </c>
      <c r="C484" s="372" t="s">
        <v>375</v>
      </c>
    </row>
    <row r="485" spans="1:3" ht="15">
      <c r="A485" s="1079"/>
      <c r="B485" s="381">
        <f>IF(ISNUMBER('SCR-B3F-T'!L76),IF('SCR-B3F-T'!L76='SCR-B3F-T'!L75-'SCR-B3F-T'!L77,0,1),0)</f>
        <v>0</v>
      </c>
      <c r="C485" s="372" t="s">
        <v>2272</v>
      </c>
    </row>
    <row r="486" spans="1:3" ht="15">
      <c r="A486" s="1079"/>
      <c r="B486" s="381">
        <f>IF(ISNUMBER('SCR-B3F-T'!G82),IF('SCR-B3F-T'!G82='SCR-B3F-T'!F82/'SCR-B3F-T'!E82,0,1),0)</f>
        <v>0</v>
      </c>
      <c r="C486" s="372" t="s">
        <v>383</v>
      </c>
    </row>
    <row r="487" spans="1:3" ht="15">
      <c r="A487" s="1079"/>
      <c r="B487" s="381">
        <f>IF(ISNUMBER('SCR-B3F-T'!G83),IF('SCR-B3F-T'!G83='SCR-B3F-T'!F83/'SCR-B3F-T'!E83,0,1),0)</f>
        <v>0</v>
      </c>
      <c r="C487" s="372" t="s">
        <v>384</v>
      </c>
    </row>
    <row r="488" spans="1:3" ht="15">
      <c r="A488" s="1079"/>
      <c r="B488" s="381">
        <f>IF(ISNUMBER('SCR-B3F-T'!G84),IF('SCR-B3F-T'!G84='SCR-B3F-T'!F84/'SCR-B3F-T'!E84,0,1),0)</f>
        <v>0</v>
      </c>
      <c r="C488" s="372" t="s">
        <v>385</v>
      </c>
    </row>
    <row r="489" spans="1:3" ht="15">
      <c r="A489" s="1079"/>
      <c r="B489" s="381">
        <f>IF(ISNUMBER('SCR-B3F-T'!G85),IF('SCR-B3F-T'!G85='SCR-B3F-T'!F85/'SCR-B3F-T'!E85,0,1),0)</f>
        <v>0</v>
      </c>
      <c r="C489" s="372" t="s">
        <v>386</v>
      </c>
    </row>
    <row r="490" spans="1:3" ht="15">
      <c r="A490" s="1079"/>
      <c r="B490" s="381">
        <f>IF(ISNUMBER('SCR-B3F-T'!G86),IF('SCR-B3F-T'!G86='SCR-B3F-T'!F86/'SCR-B3F-T'!E86,0,1),0)</f>
        <v>0</v>
      </c>
      <c r="C490" s="372" t="s">
        <v>387</v>
      </c>
    </row>
    <row r="491" spans="1:3" ht="15">
      <c r="A491" s="1079"/>
      <c r="B491" s="381">
        <f>IF(ISNUMBER('SCR-B3F-T'!G87),IF('SCR-B3F-T'!G87='SCR-B3F-T'!F87/'SCR-B3F-T'!E87,0,1),0)</f>
        <v>0</v>
      </c>
      <c r="C491" s="372" t="s">
        <v>388</v>
      </c>
    </row>
    <row r="492" spans="1:3" ht="15">
      <c r="A492" s="1079"/>
      <c r="B492" s="381">
        <f>IF(ISNUMBER('SCR-B3F-T'!G88),IF('SCR-B3F-T'!G88='SCR-B3F-T'!F88/'SCR-B3F-T'!E88,0,1),0)</f>
        <v>0</v>
      </c>
      <c r="C492" s="372" t="s">
        <v>389</v>
      </c>
    </row>
    <row r="493" spans="1:3" ht="15">
      <c r="A493" s="1079"/>
      <c r="B493" s="381">
        <f>IF(ISNUMBER('SCR-B3F-T'!G89),IF('SCR-B3F-T'!G89='SCR-B3F-T'!F89/'SCR-B3F-T'!E89,0,1),0)</f>
        <v>0</v>
      </c>
      <c r="C493" s="372" t="s">
        <v>390</v>
      </c>
    </row>
    <row r="494" spans="1:3" ht="15">
      <c r="A494" s="1079"/>
      <c r="B494" s="381">
        <f>IF(ISNUMBER('SCR-B3F-T'!G90),IF('SCR-B3F-T'!G90='SCR-B3F-T'!F90/'SCR-B3F-T'!E90,0,1),0)</f>
        <v>0</v>
      </c>
      <c r="C494" s="372" t="s">
        <v>391</v>
      </c>
    </row>
    <row r="495" spans="1:3" ht="15">
      <c r="A495" s="1079"/>
      <c r="B495" s="381">
        <f>IF(ISNUMBER('SCR-B3F-T'!G91),IF('SCR-B3F-T'!G91='SCR-B3F-T'!F91/'SCR-B3F-T'!E91,0,1),0)</f>
        <v>0</v>
      </c>
      <c r="C495" s="372" t="s">
        <v>392</v>
      </c>
    </row>
    <row r="496" spans="1:3" ht="15">
      <c r="A496" s="1079"/>
      <c r="B496" s="381">
        <f>IF(ISNUMBER('SCR-B3F-T'!G92),IF('SCR-B3F-T'!G92='SCR-B3F-T'!F92/'SCR-B3F-T'!E92,0,1),0)</f>
        <v>0</v>
      </c>
      <c r="C496" s="372" t="s">
        <v>393</v>
      </c>
    </row>
    <row r="497" spans="1:3" ht="15">
      <c r="A497" s="1079"/>
      <c r="B497" s="381">
        <f>IF(ISNUMBER('SCR-B3F-T'!G93),IF('SCR-B3F-T'!G93='SCR-B3F-T'!F93/'SCR-B3F-T'!E93,0,1),0)</f>
        <v>0</v>
      </c>
      <c r="C497" s="372" t="s">
        <v>394</v>
      </c>
    </row>
    <row r="498" spans="1:3" ht="15">
      <c r="A498" s="1079"/>
      <c r="B498" s="381">
        <f>IF(ISNUMBER('SCR-B3F-T'!G94),IF('SCR-B3F-T'!G94='SCR-B3F-T'!F94/'SCR-B3F-T'!E94,0,1),0)</f>
        <v>0</v>
      </c>
      <c r="C498" s="372" t="s">
        <v>395</v>
      </c>
    </row>
    <row r="499" spans="1:3" ht="15">
      <c r="A499" s="1079"/>
      <c r="B499" s="381">
        <f>IF(ISNUMBER('SCR-B3F-T'!G95),IF('SCR-B3F-T'!G95='SCR-B3F-T'!F95/'SCR-B3F-T'!E95,0,1),0)</f>
        <v>0</v>
      </c>
      <c r="C499" s="372" t="s">
        <v>396</v>
      </c>
    </row>
    <row r="500" spans="1:3" ht="15">
      <c r="A500" s="1079"/>
      <c r="B500" s="381">
        <f>IF(ISNUMBER('SCR-B3F-T'!G96),IF('SCR-B3F-T'!G96='SCR-B3F-T'!F96/'SCR-B3F-T'!E96,0,1),0)</f>
        <v>0</v>
      </c>
      <c r="C500" s="372" t="s">
        <v>397</v>
      </c>
    </row>
    <row r="501" spans="1:3" ht="15">
      <c r="A501" s="1079"/>
      <c r="B501" s="381">
        <f>IF(ISNUMBER('SCR-B3F-T'!G97),IF('SCR-B3F-T'!G97='SCR-B3F-T'!F97/'SCR-B3F-T'!E97,0,1),0)</f>
        <v>0</v>
      </c>
      <c r="C501" s="372" t="s">
        <v>398</v>
      </c>
    </row>
    <row r="502" spans="1:3" ht="15">
      <c r="A502" s="1079"/>
      <c r="B502" s="381">
        <f>IF(ISNUMBER('SCR-B3F-T'!G98),IF('SCR-B3F-T'!G98='SCR-B3F-T'!F98/'SCR-B3F-T'!E98,0,1),0)</f>
        <v>0</v>
      </c>
      <c r="C502" s="372" t="s">
        <v>399</v>
      </c>
    </row>
    <row r="503" spans="1:3" ht="15">
      <c r="A503" s="1079"/>
      <c r="B503" s="381">
        <f>IF(ISNUMBER('SCR-B3F-T'!G99),IF('SCR-B3F-T'!G99='SCR-B3F-T'!F99/'SCR-B3F-T'!E99,0,1),0)</f>
        <v>0</v>
      </c>
      <c r="C503" s="372" t="s">
        <v>400</v>
      </c>
    </row>
    <row r="504" spans="1:3" ht="15">
      <c r="A504" s="1079"/>
      <c r="B504" s="381">
        <f>IF(ISNUMBER('SCR-B3F-T'!G100),IF('SCR-B3F-T'!G100='SCR-B3F-T'!F100/'SCR-B3F-T'!E100,0,1),0)</f>
        <v>0</v>
      </c>
      <c r="C504" s="372" t="s">
        <v>401</v>
      </c>
    </row>
    <row r="505" spans="1:3" ht="15">
      <c r="A505" s="1079"/>
      <c r="B505" s="381">
        <f>IF(ISNUMBER('SCR-B3F-T'!G101),IF('SCR-B3F-T'!G101='SCR-B3F-T'!F101/'SCR-B3F-T'!E101,0,1),0)</f>
        <v>0</v>
      </c>
      <c r="C505" s="372" t="s">
        <v>402</v>
      </c>
    </row>
    <row r="506" spans="1:3" ht="15">
      <c r="A506" s="1079"/>
      <c r="B506" s="381">
        <f>IF(ISNUMBER('SCR-B3F-T'!G102),IF('SCR-B3F-T'!G102='SCR-B3F-T'!F102/'SCR-B3F-T'!E102,0,1),0)</f>
        <v>0</v>
      </c>
      <c r="C506" s="372" t="s">
        <v>403</v>
      </c>
    </row>
    <row r="507" spans="1:3" ht="15">
      <c r="A507" s="1079"/>
      <c r="B507" s="381">
        <f>IF(ISNUMBER('SCR-B3F-T'!D102),IF('SCR-B3F-T'!D102=SUM('SCR-B3F-T'!D82:D101),0,1),0)</f>
        <v>0</v>
      </c>
      <c r="C507" s="372" t="s">
        <v>376</v>
      </c>
    </row>
    <row r="508" spans="1:3" ht="15">
      <c r="A508" s="1079"/>
      <c r="B508" s="381">
        <f>IF(ISNUMBER('SCR-B3F-T'!E102),IF('SCR-B3F-T'!E102=SUM('SCR-B3F-T'!E82:E101),0,1),0)</f>
        <v>0</v>
      </c>
      <c r="C508" s="372" t="s">
        <v>379</v>
      </c>
    </row>
    <row r="509" spans="1:3" ht="15">
      <c r="A509" s="1079"/>
      <c r="B509" s="381">
        <f>IF(ISNUMBER('SCR-B3F-T'!F102),IF('SCR-B3F-T'!F102=SUM('SCR-B3F-T'!F82:F101),0,1),0)</f>
        <v>0</v>
      </c>
      <c r="C509" s="372" t="s">
        <v>382</v>
      </c>
    </row>
    <row r="510" spans="1:3" ht="15">
      <c r="A510" s="1079"/>
      <c r="B510" s="381">
        <f>IF(ISNUMBER('SCR-B3F-T'!K82),IF('SCR-B3F-T'!K82='SCR-B3F-T'!H82-'SCR-B3F-T'!I82+'SCR-B3F-T'!J82,0,1),0)</f>
        <v>0</v>
      </c>
      <c r="C510" s="372" t="s">
        <v>56</v>
      </c>
    </row>
    <row r="511" spans="1:3" ht="15">
      <c r="A511" s="1079"/>
      <c r="B511" s="381">
        <f>IF(ISNUMBER('SCR-B3F-T'!K83),IF('SCR-B3F-T'!K83='SCR-B3F-T'!H83-'SCR-B3F-T'!I83+'SCR-B3F-T'!J83,0,1),0)</f>
        <v>0</v>
      </c>
      <c r="C511" s="372" t="s">
        <v>57</v>
      </c>
    </row>
    <row r="512" spans="1:3" ht="15">
      <c r="A512" s="1079"/>
      <c r="B512" s="381">
        <f>IF(ISNUMBER('SCR-B3F-T'!K84),IF('SCR-B3F-T'!K84='SCR-B3F-T'!H84-'SCR-B3F-T'!I84+'SCR-B3F-T'!J84,0,1),0)</f>
        <v>0</v>
      </c>
      <c r="C512" s="372" t="s">
        <v>58</v>
      </c>
    </row>
    <row r="513" spans="1:3" ht="15">
      <c r="A513" s="1079"/>
      <c r="B513" s="381">
        <f>IF(ISNUMBER('SCR-B3F-T'!K85),IF('SCR-B3F-T'!K85='SCR-B3F-T'!H85-'SCR-B3F-T'!I85+'SCR-B3F-T'!J85,0,1),0)</f>
        <v>0</v>
      </c>
      <c r="C513" s="372" t="s">
        <v>59</v>
      </c>
    </row>
    <row r="514" spans="1:3" ht="15">
      <c r="A514" s="1079"/>
      <c r="B514" s="381">
        <f>IF(ISNUMBER('SCR-B3F-T'!K86),IF('SCR-B3F-T'!K86='SCR-B3F-T'!H86-'SCR-B3F-T'!I86+'SCR-B3F-T'!J86,0,1),0)</f>
        <v>0</v>
      </c>
      <c r="C514" s="372" t="s">
        <v>60</v>
      </c>
    </row>
    <row r="515" spans="1:3" ht="15">
      <c r="A515" s="1079"/>
      <c r="B515" s="381">
        <f>IF(ISNUMBER('SCR-B3F-T'!K87),IF('SCR-B3F-T'!K87='SCR-B3F-T'!H87-'SCR-B3F-T'!I87+'SCR-B3F-T'!J87,0,1),0)</f>
        <v>0</v>
      </c>
      <c r="C515" s="372" t="s">
        <v>61</v>
      </c>
    </row>
    <row r="516" spans="1:3" ht="15">
      <c r="A516" s="1079"/>
      <c r="B516" s="381">
        <f>IF(ISNUMBER('SCR-B3F-T'!K88),IF('SCR-B3F-T'!K88='SCR-B3F-T'!H88-'SCR-B3F-T'!I88+'SCR-B3F-T'!J88,0,1),0)</f>
        <v>0</v>
      </c>
      <c r="C516" s="372" t="s">
        <v>62</v>
      </c>
    </row>
    <row r="517" spans="1:3" ht="15">
      <c r="A517" s="1079"/>
      <c r="B517" s="381">
        <f>IF(ISNUMBER('SCR-B3F-T'!K89),IF('SCR-B3F-T'!K89='SCR-B3F-T'!H89-'SCR-B3F-T'!I89+'SCR-B3F-T'!J89,0,1),0)</f>
        <v>0</v>
      </c>
      <c r="C517" s="372" t="s">
        <v>63</v>
      </c>
    </row>
    <row r="518" spans="1:3" ht="15">
      <c r="A518" s="1079"/>
      <c r="B518" s="381">
        <f>IF(ISNUMBER('SCR-B3F-T'!K90),IF('SCR-B3F-T'!K90='SCR-B3F-T'!H90-'SCR-B3F-T'!I90+'SCR-B3F-T'!J90,0,1),0)</f>
        <v>0</v>
      </c>
      <c r="C518" s="372" t="s">
        <v>64</v>
      </c>
    </row>
    <row r="519" spans="1:3" ht="15">
      <c r="A519" s="1079"/>
      <c r="B519" s="381">
        <f>IF(ISNUMBER('SCR-B3F-T'!K91),IF('SCR-B3F-T'!K91='SCR-B3F-T'!H91-'SCR-B3F-T'!I91+'SCR-B3F-T'!J91,0,1),0)</f>
        <v>0</v>
      </c>
      <c r="C519" s="372" t="s">
        <v>65</v>
      </c>
    </row>
    <row r="520" spans="1:3" ht="15">
      <c r="A520" s="1079"/>
      <c r="B520" s="381">
        <f>IF(ISNUMBER('SCR-B3F-T'!K92),IF('SCR-B3F-T'!K92='SCR-B3F-T'!H92-'SCR-B3F-T'!I92+'SCR-B3F-T'!J92,0,1),0)</f>
        <v>0</v>
      </c>
      <c r="C520" s="372" t="s">
        <v>66</v>
      </c>
    </row>
    <row r="521" spans="1:3" ht="15">
      <c r="A521" s="1079"/>
      <c r="B521" s="381">
        <f>IF(ISNUMBER('SCR-B3F-T'!K93),IF('SCR-B3F-T'!K93='SCR-B3F-T'!H93-'SCR-B3F-T'!I93+'SCR-B3F-T'!J93,0,1),0)</f>
        <v>0</v>
      </c>
      <c r="C521" s="372" t="s">
        <v>67</v>
      </c>
    </row>
    <row r="522" spans="1:3" ht="15">
      <c r="A522" s="1079"/>
      <c r="B522" s="381">
        <f>IF(ISNUMBER('SCR-B3F-T'!K94),IF('SCR-B3F-T'!K94='SCR-B3F-T'!H94-'SCR-B3F-T'!I94+'SCR-B3F-T'!J94,0,1),0)</f>
        <v>0</v>
      </c>
      <c r="C522" s="372" t="s">
        <v>68</v>
      </c>
    </row>
    <row r="523" spans="1:3" ht="15">
      <c r="A523" s="1079"/>
      <c r="B523" s="381">
        <f>IF(ISNUMBER('SCR-B3F-T'!K95),IF('SCR-B3F-T'!K95='SCR-B3F-T'!H95-'SCR-B3F-T'!I95+'SCR-B3F-T'!J95,0,1),0)</f>
        <v>0</v>
      </c>
      <c r="C523" s="372" t="s">
        <v>69</v>
      </c>
    </row>
    <row r="524" spans="1:3" ht="15">
      <c r="A524" s="1079"/>
      <c r="B524" s="381">
        <f>IF(ISNUMBER('SCR-B3F-T'!K96),IF('SCR-B3F-T'!K96='SCR-B3F-T'!H96-'SCR-B3F-T'!I96+'SCR-B3F-T'!J96,0,1),0)</f>
        <v>0</v>
      </c>
      <c r="C524" s="372" t="s">
        <v>70</v>
      </c>
    </row>
    <row r="525" spans="1:3" ht="15">
      <c r="A525" s="1079"/>
      <c r="B525" s="381">
        <f>IF(ISNUMBER('SCR-B3F-T'!K97),IF('SCR-B3F-T'!K97='SCR-B3F-T'!H97-'SCR-B3F-T'!I97+'SCR-B3F-T'!J97,0,1),0)</f>
        <v>0</v>
      </c>
      <c r="C525" s="372" t="s">
        <v>71</v>
      </c>
    </row>
    <row r="526" spans="1:3" ht="15">
      <c r="A526" s="1079"/>
      <c r="B526" s="381">
        <f>IF(ISNUMBER('SCR-B3F-T'!K98),IF('SCR-B3F-T'!K98='SCR-B3F-T'!H98-'SCR-B3F-T'!I98+'SCR-B3F-T'!J98,0,1),0)</f>
        <v>0</v>
      </c>
      <c r="C526" s="372" t="s">
        <v>72</v>
      </c>
    </row>
    <row r="527" spans="1:3" ht="15">
      <c r="A527" s="1079"/>
      <c r="B527" s="381">
        <f>IF(ISNUMBER('SCR-B3F-T'!K99),IF('SCR-B3F-T'!K99='SCR-B3F-T'!H99-'SCR-B3F-T'!I99+'SCR-B3F-T'!J99,0,1),0)</f>
        <v>0</v>
      </c>
      <c r="C527" s="372" t="s">
        <v>73</v>
      </c>
    </row>
    <row r="528" spans="1:3" ht="15">
      <c r="A528" s="1079"/>
      <c r="B528" s="381">
        <f>IF(ISNUMBER('SCR-B3F-T'!K100),IF('SCR-B3F-T'!K100='SCR-B3F-T'!H100-'SCR-B3F-T'!I100+'SCR-B3F-T'!J100,0,1),0)</f>
        <v>0</v>
      </c>
      <c r="C528" s="372" t="s">
        <v>74</v>
      </c>
    </row>
    <row r="529" spans="1:3" ht="15">
      <c r="A529" s="1079"/>
      <c r="B529" s="381">
        <f>IF(ISNUMBER('SCR-B3F-T'!K101),IF('SCR-B3F-T'!K101='SCR-B3F-T'!H101-'SCR-B3F-T'!I101+'SCR-B3F-T'!J101,0,1),0)</f>
        <v>0</v>
      </c>
      <c r="C529" s="372" t="s">
        <v>75</v>
      </c>
    </row>
    <row r="530" spans="1:3" ht="15">
      <c r="A530" s="1079"/>
      <c r="B530" s="381">
        <f>IF(ISNUMBER('SCR-B3F-T'!H102),IF('SCR-B3F-T'!H102=SUM('SCR-B3F-T'!H82:H101),0,1),0)</f>
        <v>0</v>
      </c>
      <c r="C530" s="372" t="s">
        <v>404</v>
      </c>
    </row>
    <row r="531" spans="1:3" ht="15">
      <c r="A531" s="1079"/>
      <c r="B531" s="381">
        <f>IF(ISNUMBER('SCR-B3F-T'!I102),IF('SCR-B3F-T'!I102=SUM('SCR-B3F-T'!I82:I101),0,1),0)</f>
        <v>0</v>
      </c>
      <c r="C531" s="372" t="s">
        <v>406</v>
      </c>
    </row>
    <row r="532" spans="1:3" ht="15">
      <c r="A532" s="1079"/>
      <c r="B532" s="381">
        <f>IF(ISNUMBER('SCR-B3F-T'!J102),IF('SCR-B3F-T'!J102=SUM('SCR-B3F-T'!J82:J101),0,1),0)</f>
        <v>0</v>
      </c>
      <c r="C532" s="372" t="s">
        <v>54</v>
      </c>
    </row>
    <row r="533" spans="1:3" ht="15">
      <c r="A533" s="1079"/>
      <c r="B533" s="381">
        <f>IF(ISNUMBER('SCR-B3F-T'!K102),IF('SCR-B3F-T'!K102=SUM('SCR-B3F-T'!K82:K101),0,1),0)</f>
        <v>0</v>
      </c>
      <c r="C533" s="372" t="s">
        <v>76</v>
      </c>
    </row>
    <row r="534" spans="1:3" ht="15">
      <c r="A534" s="1079"/>
      <c r="B534" s="381">
        <f>IF(ISNUMBER('SCR-B3F-T'!D117),IF('SCR-B3F-T'!D117=SUM('SCR-B3F-T'!D103:D116),0,1),0)</f>
        <v>0</v>
      </c>
      <c r="C534" s="372" t="s">
        <v>377</v>
      </c>
    </row>
    <row r="535" spans="1:3" ht="15">
      <c r="A535" s="1079"/>
      <c r="B535" s="381">
        <f>IF(ISNUMBER('SCR-B3F-T'!D118),IF('SCR-B3F-T'!D118='SCR-B3F-T'!D102+'SCR-B3F-T'!D117,0,1),0)</f>
        <v>0</v>
      </c>
      <c r="C535" s="372" t="s">
        <v>378</v>
      </c>
    </row>
    <row r="536" spans="1:3" ht="15">
      <c r="A536" s="1079"/>
      <c r="B536" s="381">
        <f>IF(ISNUMBER('SCR-B3F-T'!E117),IF('SCR-B3F-T'!E117=SUM('SCR-B3F-T'!E103:E116),0,1),0)</f>
        <v>0</v>
      </c>
      <c r="C536" s="372" t="s">
        <v>380</v>
      </c>
    </row>
    <row r="537" spans="1:3" ht="15">
      <c r="A537" s="1079"/>
      <c r="B537" s="381">
        <f>IF(ISNUMBER('SCR-B3F-T'!E118),IF('SCR-B3F-T'!E118='SCR-B3F-T'!E102+'SCR-B3F-T'!E117,0,1),0)</f>
        <v>0</v>
      </c>
      <c r="C537" s="372" t="s">
        <v>381</v>
      </c>
    </row>
    <row r="538" spans="1:3" ht="15">
      <c r="A538" s="1079"/>
      <c r="B538" s="381">
        <f>IF(ISNUMBER('SCR-B3F-T'!H118),IF('SCR-B3F-T'!H118='SCR-B3F-T'!H102+'SCR-B3F-T'!H117,0,1),0)</f>
        <v>0</v>
      </c>
      <c r="C538" s="372" t="s">
        <v>405</v>
      </c>
    </row>
    <row r="539" spans="1:3" ht="15">
      <c r="A539" s="1079"/>
      <c r="B539" s="381">
        <f>IF(ISNUMBER('SCR-B3F-T'!H119),IF('SCR-B3F-T'!H119='SCR-B3F-T'!H118-'SCR-B3F-T'!H120,0,1),0)</f>
        <v>0</v>
      </c>
      <c r="C539" s="372" t="s">
        <v>2273</v>
      </c>
    </row>
    <row r="540" spans="1:3" ht="15">
      <c r="A540" s="1079"/>
      <c r="B540" s="381">
        <f>IF(ISNUMBER('SCR-B3F-T'!I118),IF('SCR-B3F-T'!I118='SCR-B3F-T'!I102+'SCR-B3F-T'!I117,0,1),0)</f>
        <v>0</v>
      </c>
      <c r="C540" s="372" t="s">
        <v>53</v>
      </c>
    </row>
    <row r="541" spans="1:3" ht="15">
      <c r="A541" s="1079"/>
      <c r="B541" s="381">
        <f>IF(ISNUMBER('SCR-B3F-T'!J118),IF('SCR-B3F-T'!J118='SCR-B3F-T'!J102+'SCR-B3F-T'!J117,0,1),0)</f>
        <v>0</v>
      </c>
      <c r="C541" s="372" t="s">
        <v>55</v>
      </c>
    </row>
    <row r="542" spans="1:3" ht="15">
      <c r="A542" s="1079"/>
      <c r="B542" s="381">
        <f>IF(ISNUMBER('SCR-B3F-T'!K117),IF('SCR-B3F-T'!K117='SCR-B3F-T'!H117-'SCR-B3F-T'!I117+'SCR-B3F-T'!J117,0,1),0)</f>
        <v>0</v>
      </c>
      <c r="C542" s="372" t="s">
        <v>2274</v>
      </c>
    </row>
    <row r="543" spans="1:3" ht="15">
      <c r="A543" s="1079"/>
      <c r="B543" s="381">
        <f>IF(ISNUMBER('SCR-B3F-T'!K118),IF('SCR-B3F-T'!K118='SCR-B3F-T'!K102+'SCR-B3F-T'!K117,0,1),0)</f>
        <v>0</v>
      </c>
      <c r="C543" s="372" t="s">
        <v>77</v>
      </c>
    </row>
    <row r="544" spans="1:3" ht="15">
      <c r="A544" s="1079"/>
      <c r="B544" s="381">
        <f>IF(ISNUMBER('SCR-B3F-T'!K119),IF('SCR-B3F-T'!K119='SCR-B3F-T'!K118-'SCR-B3F-T'!K120,0,1),0)</f>
        <v>0</v>
      </c>
      <c r="C544" s="372" t="s">
        <v>2275</v>
      </c>
    </row>
    <row r="545" spans="1:3" ht="15">
      <c r="A545" s="1079"/>
      <c r="B545" s="381">
        <f>IF(ISNUMBER('SCR-B3F-T'!G125),IF('SCR-B3F-T'!G125='SCR-B3F-T'!F125/'SCR-B3F-T'!E125,0,1),0)</f>
        <v>0</v>
      </c>
      <c r="C545" s="372" t="s">
        <v>86</v>
      </c>
    </row>
    <row r="546" spans="1:3" ht="15">
      <c r="A546" s="1079"/>
      <c r="B546" s="381">
        <f>IF(ISNUMBER('SCR-B3F-T'!G126),IF('SCR-B3F-T'!G126='SCR-B3F-T'!F126/'SCR-B3F-T'!E126,0,1),0)</f>
        <v>0</v>
      </c>
      <c r="C546" s="372" t="s">
        <v>87</v>
      </c>
    </row>
    <row r="547" spans="1:3" ht="15">
      <c r="A547" s="1079"/>
      <c r="B547" s="381">
        <f>IF(ISNUMBER('SCR-B3F-T'!G127),IF('SCR-B3F-T'!G127='SCR-B3F-T'!F127/'SCR-B3F-T'!E127,0,1),0)</f>
        <v>0</v>
      </c>
      <c r="C547" s="372" t="s">
        <v>88</v>
      </c>
    </row>
    <row r="548" spans="1:3" ht="15">
      <c r="A548" s="1079"/>
      <c r="B548" s="381">
        <f>IF(ISNUMBER('SCR-B3F-T'!G128),IF('SCR-B3F-T'!G128='SCR-B3F-T'!F128/'SCR-B3F-T'!E128,0,1),0)</f>
        <v>0</v>
      </c>
      <c r="C548" s="372" t="s">
        <v>89</v>
      </c>
    </row>
    <row r="549" spans="1:3" ht="15">
      <c r="A549" s="1079"/>
      <c r="B549" s="381">
        <f>IF(ISNUMBER('SCR-B3F-T'!G129),IF('SCR-B3F-T'!G129='SCR-B3F-T'!F129/'SCR-B3F-T'!E129,0,1),0)</f>
        <v>0</v>
      </c>
      <c r="C549" s="372" t="s">
        <v>90</v>
      </c>
    </row>
    <row r="550" spans="1:3" ht="15">
      <c r="A550" s="1079"/>
      <c r="B550" s="381">
        <f>IF(ISNUMBER('SCR-B3F-T'!G130),IF('SCR-B3F-T'!G130='SCR-B3F-T'!F130/'SCR-B3F-T'!E130,0,1),0)</f>
        <v>0</v>
      </c>
      <c r="C550" s="372" t="s">
        <v>91</v>
      </c>
    </row>
    <row r="551" spans="1:3" ht="15">
      <c r="A551" s="1079"/>
      <c r="B551" s="381">
        <f>IF(ISNUMBER('SCR-B3F-T'!G131),IF('SCR-B3F-T'!G131='SCR-B3F-T'!F131/'SCR-B3F-T'!E131,0,1),0)</f>
        <v>0</v>
      </c>
      <c r="C551" s="372" t="s">
        <v>92</v>
      </c>
    </row>
    <row r="552" spans="1:3" ht="15">
      <c r="A552" s="1079"/>
      <c r="B552" s="381">
        <f>IF(ISNUMBER('SCR-B3F-T'!G132),IF('SCR-B3F-T'!G132='SCR-B3F-T'!F132/'SCR-B3F-T'!E132,0,1),0)</f>
        <v>0</v>
      </c>
      <c r="C552" s="372" t="s">
        <v>93</v>
      </c>
    </row>
    <row r="553" spans="1:3" ht="15">
      <c r="A553" s="1079"/>
      <c r="B553" s="381">
        <f>IF(ISNUMBER('SCR-B3F-T'!G133),IF('SCR-B3F-T'!G133='SCR-B3F-T'!F133/'SCR-B3F-T'!E133,0,1),0)</f>
        <v>0</v>
      </c>
      <c r="C553" s="372" t="s">
        <v>94</v>
      </c>
    </row>
    <row r="554" spans="1:3" ht="15">
      <c r="A554" s="1079"/>
      <c r="B554" s="381">
        <f>IF(ISNUMBER('SCR-B3F-T'!G134),IF('SCR-B3F-T'!G134='SCR-B3F-T'!F134/'SCR-B3F-T'!E134,0,1),0)</f>
        <v>0</v>
      </c>
      <c r="C554" s="372" t="s">
        <v>95</v>
      </c>
    </row>
    <row r="555" spans="1:3" ht="15">
      <c r="A555" s="1079"/>
      <c r="B555" s="381">
        <f>IF(ISNUMBER('SCR-B3F-T'!G135),IF('SCR-B3F-T'!G135='SCR-B3F-T'!F135/'SCR-B3F-T'!E135,0,1),0)</f>
        <v>0</v>
      </c>
      <c r="C555" s="372" t="s">
        <v>96</v>
      </c>
    </row>
    <row r="556" spans="1:3" ht="15">
      <c r="A556" s="1079"/>
      <c r="B556" s="381">
        <f>IF(ISNUMBER('SCR-B3F-T'!G136),IF('SCR-B3F-T'!G136='SCR-B3F-T'!F136/'SCR-B3F-T'!E136,0,1),0)</f>
        <v>0</v>
      </c>
      <c r="C556" s="372" t="s">
        <v>97</v>
      </c>
    </row>
    <row r="557" spans="1:3" ht="15">
      <c r="A557" s="1079"/>
      <c r="B557" s="381">
        <f>IF(ISNUMBER('SCR-B3F-T'!G137),IF('SCR-B3F-T'!G137='SCR-B3F-T'!F137/'SCR-B3F-T'!E137,0,1),0)</f>
        <v>0</v>
      </c>
      <c r="C557" s="372" t="s">
        <v>98</v>
      </c>
    </row>
    <row r="558" spans="1:3" ht="15">
      <c r="A558" s="1079"/>
      <c r="B558" s="381">
        <f>IF(ISNUMBER('SCR-B3F-T'!G138),IF('SCR-B3F-T'!G138='SCR-B3F-T'!F138/'SCR-B3F-T'!E138,0,1),0)</f>
        <v>0</v>
      </c>
      <c r="C558" s="372" t="s">
        <v>99</v>
      </c>
    </row>
    <row r="559" spans="1:3" ht="15">
      <c r="A559" s="1079"/>
      <c r="B559" s="381">
        <f>IF(ISNUMBER('SCR-B3F-T'!G139),IF('SCR-B3F-T'!G139='SCR-B3F-T'!F139/'SCR-B3F-T'!E139,0,1),0)</f>
        <v>0</v>
      </c>
      <c r="C559" s="372" t="s">
        <v>100</v>
      </c>
    </row>
    <row r="560" spans="1:3" ht="15">
      <c r="A560" s="1079"/>
      <c r="B560" s="381">
        <f>IF(ISNUMBER('SCR-B3F-T'!D139),IF('SCR-B3F-T'!D139=SUM('SCR-B3F-T'!D125:D138),0,1),0)</f>
        <v>0</v>
      </c>
      <c r="C560" s="372" t="s">
        <v>78</v>
      </c>
    </row>
    <row r="561" spans="1:3" ht="15">
      <c r="A561" s="1079"/>
      <c r="B561" s="381">
        <f>IF(ISNUMBER('SCR-B3F-T'!E139),IF('SCR-B3F-T'!E139=SUM('SCR-B3F-T'!E125:E138),0,1),0)</f>
        <v>0</v>
      </c>
      <c r="C561" s="372" t="s">
        <v>82</v>
      </c>
    </row>
    <row r="562" spans="1:3" ht="15">
      <c r="A562" s="1079"/>
      <c r="B562" s="381">
        <f>IF(ISNUMBER('SCR-B3F-T'!F139),IF('SCR-B3F-T'!F139=SUM('SCR-B3F-T'!F125:F138),0,1),0)</f>
        <v>0</v>
      </c>
      <c r="C562" s="372" t="s">
        <v>85</v>
      </c>
    </row>
    <row r="563" spans="1:3" ht="15">
      <c r="A563" s="1079"/>
      <c r="B563" s="381">
        <f>IF(ISNUMBER('SCR-B3F-T'!L125),IF('SCR-B3F-T'!L125='SCR-B3F-T'!I125-'SCR-B3F-T'!J125+'SCR-B3F-T'!K125,0,1),0)</f>
        <v>0</v>
      </c>
      <c r="C563" s="372" t="s">
        <v>107</v>
      </c>
    </row>
    <row r="564" spans="1:3" ht="15">
      <c r="A564" s="1079"/>
      <c r="B564" s="381">
        <f>IF(ISNUMBER('SCR-B3F-T'!L126),IF('SCR-B3F-T'!L126='SCR-B3F-T'!I126-'SCR-B3F-T'!J126+'SCR-B3F-T'!K126,0,1),0)</f>
        <v>0</v>
      </c>
      <c r="C564" s="372" t="s">
        <v>108</v>
      </c>
    </row>
    <row r="565" spans="1:3" ht="15">
      <c r="A565" s="1079"/>
      <c r="B565" s="381">
        <f>IF(ISNUMBER('SCR-B3F-T'!L127),IF('SCR-B3F-T'!L127='SCR-B3F-T'!I127-'SCR-B3F-T'!J127+'SCR-B3F-T'!K127,0,1),0)</f>
        <v>0</v>
      </c>
      <c r="C565" s="372" t="s">
        <v>109</v>
      </c>
    </row>
    <row r="566" spans="1:3" ht="15">
      <c r="A566" s="1079"/>
      <c r="B566" s="381">
        <f>IF(ISNUMBER('SCR-B3F-T'!L128),IF('SCR-B3F-T'!L128='SCR-B3F-T'!I128-'SCR-B3F-T'!J128+'SCR-B3F-T'!K128,0,1),0)</f>
        <v>0</v>
      </c>
      <c r="C566" s="372" t="s">
        <v>110</v>
      </c>
    </row>
    <row r="567" spans="1:3" ht="15">
      <c r="A567" s="1079"/>
      <c r="B567" s="381">
        <f>IF(ISNUMBER('SCR-B3F-T'!L129),IF('SCR-B3F-T'!L129='SCR-B3F-T'!I129-'SCR-B3F-T'!J129+'SCR-B3F-T'!K129,0,1),0)</f>
        <v>0</v>
      </c>
      <c r="C567" s="372" t="s">
        <v>111</v>
      </c>
    </row>
    <row r="568" spans="1:3" ht="15">
      <c r="A568" s="1079"/>
      <c r="B568" s="381">
        <f>IF(ISNUMBER('SCR-B3F-T'!L130),IF('SCR-B3F-T'!L130='SCR-B3F-T'!I130-'SCR-B3F-T'!J130+'SCR-B3F-T'!K130,0,1),0)</f>
        <v>0</v>
      </c>
      <c r="C568" s="372" t="s">
        <v>112</v>
      </c>
    </row>
    <row r="569" spans="1:3" ht="15">
      <c r="A569" s="1079"/>
      <c r="B569" s="381">
        <f>IF(ISNUMBER('SCR-B3F-T'!L131),IF('SCR-B3F-T'!L131='SCR-B3F-T'!I131-'SCR-B3F-T'!J131+'SCR-B3F-T'!K131,0,1),0)</f>
        <v>0</v>
      </c>
      <c r="C569" s="372" t="s">
        <v>113</v>
      </c>
    </row>
    <row r="570" spans="1:3" ht="15">
      <c r="A570" s="1079"/>
      <c r="B570" s="381">
        <f>IF(ISNUMBER('SCR-B3F-T'!L132),IF('SCR-B3F-T'!L132='SCR-B3F-T'!I132-'SCR-B3F-T'!J132+'SCR-B3F-T'!K132,0,1),0)</f>
        <v>0</v>
      </c>
      <c r="C570" s="372" t="s">
        <v>114</v>
      </c>
    </row>
    <row r="571" spans="1:3" ht="15">
      <c r="A571" s="1079"/>
      <c r="B571" s="381">
        <f>IF(ISNUMBER('SCR-B3F-T'!L133),IF('SCR-B3F-T'!L133='SCR-B3F-T'!I133-'SCR-B3F-T'!J133+'SCR-B3F-T'!K133,0,1),0)</f>
        <v>0</v>
      </c>
      <c r="C571" s="372" t="s">
        <v>115</v>
      </c>
    </row>
    <row r="572" spans="1:3" ht="15">
      <c r="A572" s="1079"/>
      <c r="B572" s="381">
        <f>IF(ISNUMBER('SCR-B3F-T'!L134),IF('SCR-B3F-T'!L134='SCR-B3F-T'!I134-'SCR-B3F-T'!J134+'SCR-B3F-T'!K134,0,1),0)</f>
        <v>0</v>
      </c>
      <c r="C572" s="372" t="s">
        <v>116</v>
      </c>
    </row>
    <row r="573" spans="1:3" ht="15">
      <c r="A573" s="1079"/>
      <c r="B573" s="381">
        <f>IF(ISNUMBER('SCR-B3F-T'!L135),IF('SCR-B3F-T'!L135='SCR-B3F-T'!I135-'SCR-B3F-T'!J135+'SCR-B3F-T'!K135,0,1),0)</f>
        <v>0</v>
      </c>
      <c r="C573" s="372" t="s">
        <v>117</v>
      </c>
    </row>
    <row r="574" spans="1:3" ht="15">
      <c r="A574" s="1079"/>
      <c r="B574" s="381">
        <f>IF(ISNUMBER('SCR-B3F-T'!L136),IF('SCR-B3F-T'!L136='SCR-B3F-T'!I136-'SCR-B3F-T'!J136+'SCR-B3F-T'!K136,0,1),0)</f>
        <v>0</v>
      </c>
      <c r="C574" s="372" t="s">
        <v>118</v>
      </c>
    </row>
    <row r="575" spans="1:3" ht="15">
      <c r="A575" s="1079"/>
      <c r="B575" s="381">
        <f>IF(ISNUMBER('SCR-B3F-T'!L137),IF('SCR-B3F-T'!L137='SCR-B3F-T'!I137-'SCR-B3F-T'!J137+'SCR-B3F-T'!K137,0,1),0)</f>
        <v>0</v>
      </c>
      <c r="C575" s="372" t="s">
        <v>119</v>
      </c>
    </row>
    <row r="576" spans="1:3" ht="15">
      <c r="A576" s="1079"/>
      <c r="B576" s="381">
        <f>IF(ISNUMBER('SCR-B3F-T'!L138),IF('SCR-B3F-T'!L138='SCR-B3F-T'!I138-'SCR-B3F-T'!J138+'SCR-B3F-T'!K138,0,1),0)</f>
        <v>0</v>
      </c>
      <c r="C576" s="372" t="s">
        <v>120</v>
      </c>
    </row>
    <row r="577" spans="1:3" ht="15">
      <c r="A577" s="1079"/>
      <c r="B577" s="381">
        <f>IF(ISNUMBER('SCR-B3F-T'!I139),IF('SCR-B3F-T'!I139=SUM('SCR-B3F-T'!I125:I138),0,1),0)</f>
        <v>0</v>
      </c>
      <c r="C577" s="372" t="s">
        <v>101</v>
      </c>
    </row>
    <row r="578" spans="1:3" ht="15">
      <c r="A578" s="1079"/>
      <c r="B578" s="381">
        <f>IF(ISNUMBER('SCR-B3F-T'!J139),IF('SCR-B3F-T'!J139=SUM('SCR-B3F-T'!J125:J138),0,1),0)</f>
        <v>0</v>
      </c>
      <c r="C578" s="372" t="s">
        <v>103</v>
      </c>
    </row>
    <row r="579" spans="1:3" ht="15">
      <c r="A579" s="1079"/>
      <c r="B579" s="381">
        <f>IF(ISNUMBER('SCR-B3F-T'!K139),IF('SCR-B3F-T'!K139=SUM('SCR-B3F-T'!K125:K138),0,1),0)</f>
        <v>0</v>
      </c>
      <c r="C579" s="372" t="s">
        <v>105</v>
      </c>
    </row>
    <row r="580" spans="1:3" ht="15">
      <c r="A580" s="1079"/>
      <c r="B580" s="381">
        <f>IF(ISNUMBER('SCR-B3F-T'!L139),IF('SCR-B3F-T'!L139=SUM('SCR-B3F-T'!L125:L138),0,1),0)</f>
        <v>0</v>
      </c>
      <c r="C580" s="372" t="s">
        <v>121</v>
      </c>
    </row>
    <row r="581" spans="1:3" ht="15">
      <c r="A581" s="1079"/>
      <c r="B581" s="381">
        <f>IF(ISNUMBER('SCR-B3F-T'!D154),IF('SCR-B3F-T'!D154=SUM('SCR-B3F-T'!D140:D153),0,1),0)</f>
        <v>0</v>
      </c>
      <c r="C581" s="372" t="s">
        <v>79</v>
      </c>
    </row>
    <row r="582" spans="1:3" ht="15">
      <c r="A582" s="1079"/>
      <c r="B582" s="381">
        <f>IF(ISNUMBER('SCR-B3F-T'!D155),IF('SCR-B3F-T'!D155='SCR-B3F-T'!D139+'SCR-B3F-T'!D154,0,1),0)</f>
        <v>0</v>
      </c>
      <c r="C582" s="372" t="s">
        <v>80</v>
      </c>
    </row>
    <row r="583" spans="1:3" ht="15">
      <c r="A583" s="1079"/>
      <c r="B583" s="381">
        <f>IF(ISNUMBER('SCR-B3F-T'!E154),IF('SCR-B3F-T'!E154=SUM('SCR-B3F-T'!E140:E153),0,1),0)</f>
        <v>0</v>
      </c>
      <c r="C583" s="372" t="s">
        <v>83</v>
      </c>
    </row>
    <row r="584" spans="1:3" ht="15">
      <c r="A584" s="1079"/>
      <c r="B584" s="381">
        <f>IF(ISNUMBER('SCR-B3F-T'!E155),IF('SCR-B3F-T'!E155='SCR-B3F-T'!E139+'SCR-B3F-T'!E154,0,1),0)</f>
        <v>0</v>
      </c>
      <c r="C584" s="372" t="s">
        <v>84</v>
      </c>
    </row>
    <row r="585" spans="1:3" ht="15">
      <c r="A585" s="1079"/>
      <c r="B585" s="381">
        <f>IF(ISNUMBER('SCR-B3F-T'!I155),IF('SCR-B3F-T'!I155='SCR-B3F-T'!I139+'SCR-B3F-T'!I154,0,1),0)</f>
        <v>0</v>
      </c>
      <c r="C585" s="372" t="s">
        <v>102</v>
      </c>
    </row>
    <row r="586" spans="1:3" ht="15">
      <c r="A586" s="1079"/>
      <c r="B586" s="381">
        <f>IF(ISNUMBER('SCR-B3F-T'!I156),IF('SCR-B3F-T'!I156='SCR-B3F-T'!I155-'SCR-B3F-T'!I157,0,1),0)</f>
        <v>0</v>
      </c>
      <c r="C586" s="372" t="s">
        <v>2276</v>
      </c>
    </row>
    <row r="587" spans="1:3" ht="15">
      <c r="A587" s="1079"/>
      <c r="B587" s="381">
        <f>IF(ISNUMBER('SCR-B3F-T'!J155),IF('SCR-B3F-T'!J155='SCR-B3F-T'!J139+'SCR-B3F-T'!J154,0,1),0)</f>
        <v>0</v>
      </c>
      <c r="C587" s="372" t="s">
        <v>104</v>
      </c>
    </row>
    <row r="588" spans="1:3" ht="15">
      <c r="A588" s="1079"/>
      <c r="B588" s="381">
        <f>IF(ISNUMBER('SCR-B3F-T'!K155),IF('SCR-B3F-T'!K155='SCR-B3F-T'!K139+'SCR-B3F-T'!K154,0,1),0)</f>
        <v>0</v>
      </c>
      <c r="C588" s="372" t="s">
        <v>106</v>
      </c>
    </row>
    <row r="589" spans="1:3" ht="15">
      <c r="A589" s="1079"/>
      <c r="B589" s="381">
        <f>IF(ISNUMBER('SCR-B3F-T'!L154),IF('SCR-B3F-T'!L154='SCR-B3F-T'!I154-'SCR-B3F-T'!J154+'SCR-B3F-T'!K154,0,1),0)</f>
        <v>0</v>
      </c>
      <c r="C589" s="372" t="s">
        <v>2277</v>
      </c>
    </row>
    <row r="590" spans="1:3" ht="15">
      <c r="A590" s="1079"/>
      <c r="B590" s="381">
        <f>IF(ISNUMBER('SCR-B3F-T'!L155),IF('SCR-B3F-T'!L155='SCR-B3F-T'!L139+'SCR-B3F-T'!L154,0,1),0)</f>
        <v>0</v>
      </c>
      <c r="C590" s="372" t="s">
        <v>122</v>
      </c>
    </row>
    <row r="591" spans="1:3" ht="15">
      <c r="A591" s="1079"/>
      <c r="B591" s="381">
        <f>IF(ISNUMBER('SCR-B3F-T'!L156),IF('SCR-B3F-T'!L156='SCR-B3F-T'!L155-'SCR-B3F-T'!L157,0,1),0)</f>
        <v>0</v>
      </c>
      <c r="C591" s="372" t="s">
        <v>2278</v>
      </c>
    </row>
    <row r="592" spans="1:3" ht="15">
      <c r="A592" s="1079"/>
      <c r="B592" s="381">
        <f>IF(ISNUMBER('SCR-B3F-T'!D171),IF('SCR-B3F-T'!D171=SUM('SCR-B3F-T'!D162:D170),0,1),0)</f>
        <v>0</v>
      </c>
      <c r="C592" s="372" t="s">
        <v>123</v>
      </c>
    </row>
    <row r="593" spans="1:3" ht="15">
      <c r="A593" s="1079"/>
      <c r="B593" s="381">
        <f>IF(ISNUMBER('SCR-B3F-T'!E171),IF('SCR-B3F-T'!E171=SUM('SCR-B3F-T'!E162:E170),0,1),0)</f>
        <v>0</v>
      </c>
      <c r="C593" s="372" t="s">
        <v>127</v>
      </c>
    </row>
    <row r="594" spans="1:3" ht="15">
      <c r="A594" s="1079"/>
      <c r="B594" s="381">
        <f>IF(ISNUMBER('SCR-B3F-T'!F171),IF('SCR-B3F-T'!F171=SUM('SCR-B3F-T'!F162:F170),0,1),0)</f>
        <v>0</v>
      </c>
      <c r="C594" s="372" t="s">
        <v>130</v>
      </c>
    </row>
    <row r="595" spans="1:3" ht="15">
      <c r="A595" s="1079"/>
      <c r="B595" s="381">
        <f>IF(ISNUMBER('SCR-B3F-T'!G162),IF('SCR-B3F-T'!G162='SCR-B3F-T'!F162/'SCR-B3F-T'!E162,0,1),0)</f>
        <v>0</v>
      </c>
      <c r="C595" s="372" t="s">
        <v>131</v>
      </c>
    </row>
    <row r="596" spans="1:3" ht="15">
      <c r="A596" s="1079"/>
      <c r="B596" s="381">
        <f>IF(ISNUMBER('SCR-B3F-T'!G163),IF('SCR-B3F-T'!G163='SCR-B3F-T'!F163/'SCR-B3F-T'!E163,0,1),0)</f>
        <v>0</v>
      </c>
      <c r="C596" s="372" t="s">
        <v>132</v>
      </c>
    </row>
    <row r="597" spans="1:3" ht="15">
      <c r="A597" s="1079"/>
      <c r="B597" s="381">
        <f>IF(ISNUMBER('SCR-B3F-T'!G164),IF('SCR-B3F-T'!G164='SCR-B3F-T'!F164/'SCR-B3F-T'!E164,0,1),0)</f>
        <v>0</v>
      </c>
      <c r="C597" s="372" t="s">
        <v>133</v>
      </c>
    </row>
    <row r="598" spans="1:3" ht="15">
      <c r="A598" s="1079"/>
      <c r="B598" s="381">
        <f>IF(ISNUMBER('SCR-B3F-T'!G165),IF('SCR-B3F-T'!G165='SCR-B3F-T'!F165/'SCR-B3F-T'!E165,0,1),0)</f>
        <v>0</v>
      </c>
      <c r="C598" s="372" t="s">
        <v>134</v>
      </c>
    </row>
    <row r="599" spans="1:3" ht="15">
      <c r="A599" s="1079"/>
      <c r="B599" s="381">
        <f>IF(ISNUMBER('SCR-B3F-T'!G166),IF('SCR-B3F-T'!G166='SCR-B3F-T'!F166/'SCR-B3F-T'!E166,0,1),0)</f>
        <v>0</v>
      </c>
      <c r="C599" s="372" t="s">
        <v>135</v>
      </c>
    </row>
    <row r="600" spans="1:3" ht="15">
      <c r="A600" s="1079"/>
      <c r="B600" s="381">
        <f>IF(ISNUMBER('SCR-B3F-T'!G167),IF('SCR-B3F-T'!G167='SCR-B3F-T'!F167/'SCR-B3F-T'!E167,0,1),0)</f>
        <v>0</v>
      </c>
      <c r="C600" s="372" t="s">
        <v>136</v>
      </c>
    </row>
    <row r="601" spans="1:3" ht="15">
      <c r="A601" s="1079"/>
      <c r="B601" s="381">
        <f>IF(ISNUMBER('SCR-B3F-T'!G168),IF('SCR-B3F-T'!G168='SCR-B3F-T'!F168/'SCR-B3F-T'!E168,0,1),0)</f>
        <v>0</v>
      </c>
      <c r="C601" s="372" t="s">
        <v>137</v>
      </c>
    </row>
    <row r="602" spans="1:3" ht="15">
      <c r="A602" s="1079"/>
      <c r="B602" s="381">
        <f>IF(ISNUMBER('SCR-B3F-T'!G169),IF('SCR-B3F-T'!G169='SCR-B3F-T'!F169/'SCR-B3F-T'!E169,0,1),0)</f>
        <v>0</v>
      </c>
      <c r="C602" s="372" t="s">
        <v>138</v>
      </c>
    </row>
    <row r="603" spans="1:3" ht="15">
      <c r="A603" s="1079"/>
      <c r="B603" s="381">
        <f>IF(ISNUMBER('SCR-B3F-T'!G170),IF('SCR-B3F-T'!G170='SCR-B3F-T'!F170/'SCR-B3F-T'!E170,0,1),0)</f>
        <v>0</v>
      </c>
      <c r="C603" s="372" t="s">
        <v>139</v>
      </c>
    </row>
    <row r="604" spans="1:3" ht="15">
      <c r="A604" s="1079"/>
      <c r="B604" s="381">
        <f>IF(ISNUMBER('SCR-B3F-T'!G171),IF('SCR-B3F-T'!G171='SCR-B3F-T'!F171/'SCR-B3F-T'!E171,0,1),0)</f>
        <v>0</v>
      </c>
      <c r="C604" s="372" t="s">
        <v>140</v>
      </c>
    </row>
    <row r="605" spans="1:3" ht="15">
      <c r="A605" s="1079"/>
      <c r="B605" s="381">
        <f>IF(ISNUMBER('SCR-B3F-T'!I171),IF('SCR-B3F-T'!I171=SUM('SCR-B3F-T'!I162:I170),0,1),0)</f>
        <v>0</v>
      </c>
      <c r="C605" s="372" t="s">
        <v>141</v>
      </c>
    </row>
    <row r="606" spans="1:3" ht="15">
      <c r="A606" s="1079"/>
      <c r="B606" s="381">
        <f>IF(ISNUMBER('SCR-B3F-T'!J171),IF('SCR-B3F-T'!J171=SUM('SCR-B3F-T'!J162:J170),0,1),0)</f>
        <v>0</v>
      </c>
      <c r="C606" s="372" t="s">
        <v>143</v>
      </c>
    </row>
    <row r="607" spans="1:3" ht="15">
      <c r="A607" s="1079"/>
      <c r="B607" s="381">
        <f>IF(ISNUMBER('SCR-B3F-T'!K171),IF('SCR-B3F-T'!K171=SUM('SCR-B3F-T'!K162:K170),0,1),0)</f>
        <v>0</v>
      </c>
      <c r="C607" s="372" t="s">
        <v>145</v>
      </c>
    </row>
    <row r="608" spans="1:3" ht="15">
      <c r="A608" s="1079"/>
      <c r="B608" s="381">
        <f>IF(ISNUMBER('SCR-B3F-T'!L171),IF('SCR-B3F-T'!L171=SUM('SCR-B3F-T'!L162:L170),0,1),0)</f>
        <v>0</v>
      </c>
      <c r="C608" s="372" t="s">
        <v>156</v>
      </c>
    </row>
    <row r="609" spans="1:3" ht="15">
      <c r="A609" s="1079"/>
      <c r="B609" s="381">
        <f>IF(ISNUMBER('SCR-B3F-T'!L162),IF('SCR-B3F-T'!L162='SCR-B3F-T'!I162-'SCR-B3F-T'!J162+'SCR-B3F-T'!K162,0,1),0)</f>
        <v>0</v>
      </c>
      <c r="C609" s="372" t="s">
        <v>147</v>
      </c>
    </row>
    <row r="610" spans="1:3" ht="15">
      <c r="A610" s="1079"/>
      <c r="B610" s="381">
        <f>IF(ISNUMBER('SCR-B3F-T'!L163),IF('SCR-B3F-T'!L163='SCR-B3F-T'!I163-'SCR-B3F-T'!J163+'SCR-B3F-T'!K163,0,1),0)</f>
        <v>0</v>
      </c>
      <c r="C610" s="372" t="s">
        <v>148</v>
      </c>
    </row>
    <row r="611" spans="1:3" ht="15">
      <c r="A611" s="1079"/>
      <c r="B611" s="381">
        <f>IF(ISNUMBER('SCR-B3F-T'!L164),IF('SCR-B3F-T'!L164='SCR-B3F-T'!I164-'SCR-B3F-T'!J164+'SCR-B3F-T'!K164,0,1),0)</f>
        <v>0</v>
      </c>
      <c r="C611" s="372" t="s">
        <v>149</v>
      </c>
    </row>
    <row r="612" spans="1:3" ht="15">
      <c r="A612" s="1079"/>
      <c r="B612" s="381">
        <f>IF(ISNUMBER('SCR-B3F-T'!L165),IF('SCR-B3F-T'!L165='SCR-B3F-T'!I165-'SCR-B3F-T'!J165+'SCR-B3F-T'!K165,0,1),0)</f>
        <v>0</v>
      </c>
      <c r="C612" s="372" t="s">
        <v>150</v>
      </c>
    </row>
    <row r="613" spans="1:3" ht="15">
      <c r="A613" s="1079"/>
      <c r="B613" s="381">
        <f>IF(ISNUMBER('SCR-B3F-T'!L166),IF('SCR-B3F-T'!L166='SCR-B3F-T'!I166-'SCR-B3F-T'!J166+'SCR-B3F-T'!K166,0,1),0)</f>
        <v>0</v>
      </c>
      <c r="C613" s="372" t="s">
        <v>151</v>
      </c>
    </row>
    <row r="614" spans="1:3" ht="15">
      <c r="A614" s="1079"/>
      <c r="B614" s="381">
        <f>IF(ISNUMBER('SCR-B3F-T'!L167),IF('SCR-B3F-T'!L167='SCR-B3F-T'!I167-'SCR-B3F-T'!J167+'SCR-B3F-T'!K167,0,1),0)</f>
        <v>0</v>
      </c>
      <c r="C614" s="372" t="s">
        <v>152</v>
      </c>
    </row>
    <row r="615" spans="1:3" ht="15">
      <c r="A615" s="1079"/>
      <c r="B615" s="381">
        <f>IF(ISNUMBER('SCR-B3F-T'!L168),IF('SCR-B3F-T'!L168='SCR-B3F-T'!I168-'SCR-B3F-T'!J168+'SCR-B3F-T'!K168,0,1),0)</f>
        <v>0</v>
      </c>
      <c r="C615" s="372" t="s">
        <v>153</v>
      </c>
    </row>
    <row r="616" spans="1:3" ht="15">
      <c r="A616" s="1079"/>
      <c r="B616" s="381">
        <f>IF(ISNUMBER('SCR-B3F-T'!L169),IF('SCR-B3F-T'!L169='SCR-B3F-T'!I169-'SCR-B3F-T'!J169+'SCR-B3F-T'!K169,0,1),0)</f>
        <v>0</v>
      </c>
      <c r="C616" s="372" t="s">
        <v>154</v>
      </c>
    </row>
    <row r="617" spans="1:3" ht="15">
      <c r="A617" s="1079"/>
      <c r="B617" s="381">
        <f>IF(ISNUMBER('SCR-B3F-T'!L170),IF('SCR-B3F-T'!L170='SCR-B3F-T'!I170-'SCR-B3F-T'!J170+'SCR-B3F-T'!K170,0,1),0)</f>
        <v>0</v>
      </c>
      <c r="C617" s="372" t="s">
        <v>155</v>
      </c>
    </row>
    <row r="618" spans="1:3" ht="15">
      <c r="A618" s="1079"/>
      <c r="B618" s="381">
        <f>IF(ISNUMBER('SCR-B3F-T'!D186),IF('SCR-B3F-T'!D186=SUM('SCR-B3F-T'!D172:D185),0,1),0)</f>
        <v>0</v>
      </c>
      <c r="C618" s="372" t="s">
        <v>124</v>
      </c>
    </row>
    <row r="619" spans="1:3" ht="15">
      <c r="A619" s="1079"/>
      <c r="B619" s="381">
        <f>IF(ISNUMBER('SCR-B3F-T'!D187),IF('SCR-B3F-T'!D187='SCR-B3F-T'!D171+'SCR-B3F-T'!D186,0,1),0)</f>
        <v>0</v>
      </c>
      <c r="C619" s="372" t="s">
        <v>125</v>
      </c>
    </row>
    <row r="620" spans="1:3" ht="15">
      <c r="A620" s="1079"/>
      <c r="B620" s="381">
        <f>IF(ISNUMBER('SCR-B3F-T'!E186),IF('SCR-B3F-T'!E186=SUM('SCR-B3F-T'!E172:E185),0,1),0)</f>
        <v>0</v>
      </c>
      <c r="C620" s="372" t="s">
        <v>128</v>
      </c>
    </row>
    <row r="621" spans="1:3" ht="15">
      <c r="A621" s="1079"/>
      <c r="B621" s="381">
        <f>IF(ISNUMBER('SCR-B3F-T'!E187),IF('SCR-B3F-T'!E187='SCR-B3F-T'!E171+'SCR-B3F-T'!E186,0,1),0)</f>
        <v>0</v>
      </c>
      <c r="C621" s="372" t="s">
        <v>129</v>
      </c>
    </row>
    <row r="622" spans="1:3" ht="15">
      <c r="A622" s="1079"/>
      <c r="B622" s="381">
        <f>IF(ISNUMBER('SCR-B3F-T'!I187),IF('SCR-B3F-T'!I187='SCR-B3F-T'!I171+'SCR-B3F-T'!I186,0,1),0)</f>
        <v>0</v>
      </c>
      <c r="C622" s="372" t="s">
        <v>142</v>
      </c>
    </row>
    <row r="623" spans="1:3" ht="15">
      <c r="A623" s="1079"/>
      <c r="B623" s="381">
        <f>IF(ISNUMBER('SCR-B3F-T'!I188),IF('SCR-B3F-T'!I188='SCR-B3F-T'!I187-'SCR-B3F-T'!I189,0,1),0)</f>
        <v>0</v>
      </c>
      <c r="C623" s="372" t="s">
        <v>2279</v>
      </c>
    </row>
    <row r="624" spans="1:3" ht="15">
      <c r="A624" s="1079"/>
      <c r="B624" s="381">
        <f>IF(ISNUMBER('SCR-B3F-T'!J187),IF('SCR-B3F-T'!J187='SCR-B3F-T'!J171+'SCR-B3F-T'!J186,0,1),0)</f>
        <v>0</v>
      </c>
      <c r="C624" s="372" t="s">
        <v>144</v>
      </c>
    </row>
    <row r="625" spans="1:3" ht="15">
      <c r="A625" s="1079"/>
      <c r="B625" s="381">
        <f>IF(ISNUMBER('SCR-B3F-T'!K187),IF('SCR-B3F-T'!K187='SCR-B3F-T'!K171+'SCR-B3F-T'!K186,0,1),0)</f>
        <v>0</v>
      </c>
      <c r="C625" s="372" t="s">
        <v>146</v>
      </c>
    </row>
    <row r="626" spans="1:3" ht="15">
      <c r="A626" s="1079"/>
      <c r="B626" s="381">
        <f>IF(ISNUMBER('SCR-B3F-T'!L187),IF('SCR-B3F-T'!L187='SCR-B3F-T'!L171+'SCR-B3F-T'!L186,0,1),0)</f>
        <v>0</v>
      </c>
      <c r="C626" s="372" t="s">
        <v>157</v>
      </c>
    </row>
    <row r="627" spans="1:3" ht="15">
      <c r="A627" s="1079"/>
      <c r="B627" s="381">
        <f>IF(ISNUMBER('SCR-B3F-T'!L188),IF('SCR-B3F-T'!L188='SCR-B3F-T'!L187-'SCR-B3F-T'!L189,0,1),0)</f>
        <v>0</v>
      </c>
      <c r="C627" s="372" t="s">
        <v>2280</v>
      </c>
    </row>
    <row r="628" spans="1:3" ht="15">
      <c r="A628" s="1079"/>
      <c r="B628" s="381">
        <f>IF(ISNUMBER('SCR-B3F-T'!G195),IF('SCR-B3F-T'!G195='SCR-B3F-T'!F195/'SCR-B3F-T'!E195,0,1),0)</f>
        <v>0</v>
      </c>
      <c r="C628" s="372" t="s">
        <v>2281</v>
      </c>
    </row>
    <row r="629" spans="1:3" ht="15">
      <c r="A629" s="1079"/>
      <c r="B629" s="381">
        <f>IF(ISNUMBER('SCR-B3F-T'!H196),IF('SCR-B3F-T'!H196='SCR-B3F-T'!H195-'SCR-B3F-T'!H197,0,1),0)</f>
        <v>0</v>
      </c>
      <c r="C629" s="372" t="s">
        <v>2282</v>
      </c>
    </row>
    <row r="630" spans="1:3" ht="15">
      <c r="A630" s="1079"/>
      <c r="B630" s="381">
        <f>IF(ISNUMBER('SCR-B3F-T'!K195),IF('SCR-B3F-T'!K195='SCR-B3F-T'!H195-'SCR-B3F-T'!I195+'SCR-B3F-T'!J195,0,1),0)</f>
        <v>0</v>
      </c>
      <c r="C630" s="372" t="s">
        <v>2283</v>
      </c>
    </row>
    <row r="631" spans="1:3" ht="15">
      <c r="A631" s="1079"/>
      <c r="B631" s="381">
        <f>IF(ISNUMBER('SCR-B3F-T'!K196),IF('SCR-B3F-T'!K196='SCR-B3F-T'!K195-'SCR-B3F-T'!K197,0,1),0)</f>
        <v>0</v>
      </c>
      <c r="C631" s="372" t="s">
        <v>2284</v>
      </c>
    </row>
    <row r="632" spans="1:3" ht="15">
      <c r="A632" s="1079"/>
      <c r="B632" s="381">
        <f>IF(ISNUMBER('SCR-B3F-T'!H201),IF('SCR-B3F-T'!H201='SCR-B3F-T'!E201-'SCR-B3F-T'!F201+'SCR-B3F-T'!G201,0,1),0)</f>
        <v>0</v>
      </c>
      <c r="C632" s="372" t="s">
        <v>2285</v>
      </c>
    </row>
    <row r="633" spans="1:3" ht="15">
      <c r="A633" s="1079"/>
      <c r="B633" s="381">
        <f>IF(ISNUMBER('SCR-B3F-T'!H206),IF('SCR-B3F-T'!H206='SCR-B3F-T'!E206-'SCR-B3F-T'!F206+'SCR-B3F-T'!G206,0,1),0)</f>
        <v>0</v>
      </c>
      <c r="C633" s="372" t="s">
        <v>2286</v>
      </c>
    </row>
    <row r="634" spans="1:3" ht="15">
      <c r="A634" s="1079"/>
      <c r="B634" s="381">
        <f>IF(ISNUMBER('SCR-B3F-T'!G211),IF('SCR-B3F-T'!G211='SCR-B3F-T'!D211+'SCR-B3F-T'!E211+'SCR-B3F-T'!F211,0,1),0)</f>
        <v>0</v>
      </c>
      <c r="C634" s="372" t="s">
        <v>2287</v>
      </c>
    </row>
    <row r="635" spans="1:3" ht="15">
      <c r="A635" s="1079"/>
      <c r="B635" s="381">
        <f>IF(ISNUMBER('SCR-B3F-T'!J211),IF('SCR-B3F-T'!J211='SCR-B3F-T'!G211-'SCR-B3F-T'!H211+'SCR-B3F-T'!I211,0,1),0)</f>
        <v>0</v>
      </c>
      <c r="C635" s="372" t="s">
        <v>2288</v>
      </c>
    </row>
    <row r="636" spans="1:3" ht="15">
      <c r="A636" s="1079"/>
      <c r="B636" s="381">
        <f>IF(ISNUMBER('SCR-B3F-T'!I216),IF('SCR-B3F-T'!I216='SCR-B3F-T'!D216+'SCR-B3F-T'!E216+'SCR-B3F-T'!F216+'SCR-B3F-T'!G216+'SCR-B3F-T'!H216,0,1),0)</f>
        <v>0</v>
      </c>
      <c r="C636" s="372" t="s">
        <v>2289</v>
      </c>
    </row>
    <row r="637" spans="1:3" ht="15">
      <c r="A637" s="1079"/>
      <c r="B637" s="381">
        <f>IF(ISNUMBER('SCR-B3F-T'!L216),IF('SCR-B3F-T'!L216='SCR-B3F-T'!I216-'SCR-B3F-T'!J216+'SCR-B3F-T'!K216,0,1),0)</f>
        <v>0</v>
      </c>
      <c r="C637" s="372" t="s">
        <v>2290</v>
      </c>
    </row>
    <row r="638" spans="1:3" ht="15">
      <c r="A638" s="1079"/>
      <c r="B638" s="381">
        <f>IF(ISNUMBER('SCR-B3F-T'!D222),IF('SCR-B3F-T'!D222='SCR-B3F-T'!G211+'SCR-B3F-T'!I216,0,1),0)</f>
        <v>0</v>
      </c>
      <c r="C638" s="372" t="s">
        <v>2291</v>
      </c>
    </row>
    <row r="639" spans="1:3" ht="15">
      <c r="A639" s="1079"/>
      <c r="B639" s="381">
        <f>IF(ISNUMBER('SCR-B3F-T'!D223),IF('SCR-B3F-T'!D223='SCR-B3F-T'!D222-'SCR-B3F-T'!D224,0,1),0)</f>
        <v>0</v>
      </c>
      <c r="C639" s="372" t="s">
        <v>2292</v>
      </c>
    </row>
    <row r="640" spans="1:3" ht="15">
      <c r="A640" s="1079"/>
      <c r="B640" s="381">
        <f>IF(ISNUMBER('SCR-B3F-T'!E222),IF('SCR-B3F-T'!E222='SCR-B3F-T'!D222-'SCR-B3F-T'!F222,0,1),0)</f>
        <v>0</v>
      </c>
      <c r="C640" s="372" t="s">
        <v>2293</v>
      </c>
    </row>
    <row r="641" spans="1:3" ht="15">
      <c r="A641" s="1079"/>
      <c r="B641" s="381">
        <f>IF(ISNUMBER('SCR-B3F-T'!E223),IF('SCR-B3F-T'!E223='SCR-B3F-T'!E222-'SCR-B3F-T'!E224,0,1),0)</f>
        <v>0</v>
      </c>
      <c r="C641" s="372" t="s">
        <v>2294</v>
      </c>
    </row>
    <row r="642" spans="1:3" ht="15">
      <c r="A642" s="1079"/>
      <c r="B642" s="381">
        <f>IF(ISNUMBER('SCR-B3F-T'!E224),IF('SCR-B3F-T'!E224='SCR-B3F-T'!D224-'SCR-B3F-T'!F224,0,1),0)</f>
        <v>0</v>
      </c>
      <c r="C642" s="372" t="s">
        <v>2295</v>
      </c>
    </row>
    <row r="643" spans="1:3" ht="15">
      <c r="A643" s="1079"/>
      <c r="B643" s="381">
        <f>IF(ISNUMBER('SCR-B3F-T'!F222),IF('SCR-B3F-T'!F222='SCR-B3F-T'!J211+'SCR-B3F-T'!L216,0,1),0)</f>
        <v>0</v>
      </c>
      <c r="C643" s="372" t="s">
        <v>2296</v>
      </c>
    </row>
    <row r="644" spans="1:3" ht="15">
      <c r="A644" s="1079"/>
      <c r="B644" s="381">
        <f>IF(ISNUMBER('SCR-B3F-T'!F223),IF('SCR-B3F-T'!F223='SCR-B3F-T'!F222-'SCR-B3F-T'!F224,0,1),0)</f>
        <v>0</v>
      </c>
      <c r="C644" s="372" t="s">
        <v>2297</v>
      </c>
    </row>
    <row r="645" spans="1:3" ht="15">
      <c r="A645" s="1079"/>
      <c r="B645" s="381">
        <f>IF(ISNUMBER('SCR-B3F-T'!F229),IF('SCR-B3F-T'!F229='SCR-B3F-T'!D229+'SCR-B3F-T'!E229,0,1),0)</f>
        <v>0</v>
      </c>
      <c r="C645" s="372" t="s">
        <v>2298</v>
      </c>
    </row>
    <row r="646" spans="1:3" ht="15">
      <c r="A646" s="1079"/>
      <c r="B646" s="381">
        <f>IF(ISNUMBER('SCR-B3F-T'!I229),IF('SCR-B3F-T'!I229='SCR-B3F-T'!F229-'SCR-B3F-T'!G229+'SCR-B3F-T'!H229,0,1),0)</f>
        <v>0</v>
      </c>
      <c r="C646" s="372" t="s">
        <v>2299</v>
      </c>
    </row>
    <row r="647" spans="1:3" ht="15">
      <c r="A647" s="1079"/>
      <c r="B647" s="381">
        <f>IF(ISNUMBER('SCR-B3F-T'!F234),IF('SCR-B3F-T'!F234='SCR-B3F-T'!B234-'SCR-B3F-T'!D234+'SCR-B3F-T'!E234,0,1),0)</f>
        <v>0</v>
      </c>
      <c r="C647" s="372" t="s">
        <v>2300</v>
      </c>
    </row>
    <row r="648" spans="1:3" ht="15">
      <c r="A648" s="1079"/>
      <c r="B648" s="381">
        <f>IF(ISNUMBER('SCR-B3F-T'!D244),IF('SCR-B3F-T'!D244=SUM('SCR-B3F-T'!D239:D243),0,1),0)</f>
        <v>0</v>
      </c>
      <c r="C648" s="372" t="s">
        <v>162</v>
      </c>
    </row>
    <row r="649" spans="1:3" ht="15">
      <c r="A649" s="1079"/>
      <c r="B649" s="381">
        <f>IF(ISNUMBER('SCR-B3F-T'!G244),IF('SCR-B3F-T'!G244=SUM('SCR-B3F-T'!G239:G243),0,1),0)</f>
        <v>0</v>
      </c>
      <c r="C649" s="372" t="s">
        <v>163</v>
      </c>
    </row>
    <row r="650" spans="1:3" ht="15">
      <c r="A650" s="1079"/>
      <c r="B650" s="381">
        <f>IF(ISNUMBER('SCR-B3F-T'!H244),IF('SCR-B3F-T'!H244=SUM('SCR-B3F-T'!H239:H243),0,1),0)</f>
        <v>0</v>
      </c>
      <c r="C650" s="372" t="s">
        <v>164</v>
      </c>
    </row>
    <row r="651" spans="1:3" ht="15">
      <c r="A651" s="1079"/>
      <c r="B651" s="381">
        <f>IF(ISNUMBER('SCR-B3F-T'!I244),IF('SCR-B3F-T'!I244=SUM('SCR-B3F-T'!I239:I243),0,1),0)</f>
        <v>0</v>
      </c>
      <c r="C651" s="372" t="s">
        <v>165</v>
      </c>
    </row>
    <row r="652" spans="1:3" ht="15">
      <c r="A652" s="1079"/>
      <c r="B652" s="381">
        <f>IF(ISNUMBER('SCR-B3F-T'!J244),IF('SCR-B3F-T'!J244=SUM('SCR-B3F-T'!J239:J243),0,1),0)</f>
        <v>0</v>
      </c>
      <c r="C652" s="372" t="s">
        <v>166</v>
      </c>
    </row>
    <row r="653" spans="1:3" ht="15">
      <c r="A653" s="1079"/>
      <c r="B653" s="381">
        <f>IF(ISNUMBER('SCR-B3F-T'!D249),IF('SCR-B3F-T'!D249='SCR-B3F-T'!G244,0,1),0)</f>
        <v>0</v>
      </c>
      <c r="C653" s="372" t="s">
        <v>2301</v>
      </c>
    </row>
    <row r="654" spans="1:3" ht="15">
      <c r="A654" s="1079"/>
      <c r="B654" s="381">
        <f>IF(ISNUMBER('SCR-B3F-T'!D250),IF('SCR-B3F-T'!D250='SCR-B3F-T'!D249-'SCR-B3F-T'!D251,0,1),0)</f>
        <v>0</v>
      </c>
      <c r="C654" s="372" t="s">
        <v>2302</v>
      </c>
    </row>
    <row r="655" spans="1:3" ht="15">
      <c r="A655" s="1079"/>
      <c r="B655" s="381">
        <f>IF(ISNUMBER('SCR-B3F-T'!E249),IF('SCR-B3F-T'!E249='SCR-B3F-T'!H244+'SCR-B3F-T'!I244,0,1),0)</f>
        <v>0</v>
      </c>
      <c r="C655" s="372" t="s">
        <v>2303</v>
      </c>
    </row>
    <row r="656" spans="1:3" ht="15">
      <c r="A656" s="1079"/>
      <c r="B656" s="381">
        <f>IF(ISNUMBER('SCR-B3F-T'!E250),IF('SCR-B3F-T'!E250='SCR-B3F-T'!E249-'SCR-B3F-T'!E251,0,1),0)</f>
        <v>0</v>
      </c>
      <c r="C656" s="372" t="s">
        <v>2304</v>
      </c>
    </row>
    <row r="657" spans="1:3" ht="15">
      <c r="A657" s="1079"/>
      <c r="B657" s="381">
        <f>IF(ISNUMBER('SCR-B3F-T'!E251),IF('SCR-B3F-T'!E251='SCR-B3F-T'!D251-'SCR-B3F-T'!F251,0,1),0)</f>
        <v>0</v>
      </c>
      <c r="C657" s="372" t="s">
        <v>2305</v>
      </c>
    </row>
    <row r="658" spans="1:3" ht="15">
      <c r="A658" s="1079"/>
      <c r="B658" s="381">
        <f>IF(ISNUMBER('SCR-B3F-T'!F249),IF('SCR-B3F-T'!F249='SCR-B3F-T'!J244,0,1),0)</f>
        <v>0</v>
      </c>
      <c r="C658" s="372" t="s">
        <v>2306</v>
      </c>
    </row>
    <row r="659" spans="1:3" ht="15">
      <c r="A659" s="1079"/>
      <c r="B659" s="381">
        <f>IF(ISNUMBER('SCR-B3F-T'!F250),IF('SCR-B3F-T'!F250='SCR-B3F-T'!F249-'SCR-B3F-T'!F251,0,1),0)</f>
        <v>0</v>
      </c>
      <c r="C659" s="372" t="s">
        <v>2307</v>
      </c>
    </row>
    <row r="660" spans="1:3" ht="15">
      <c r="A660" s="1079"/>
      <c r="B660" s="381">
        <f>IF(ISNUMBER('SCR-B3F-T'!D259),IF('SCR-B3F-T'!D259='SCR-B3F-T'!D257+'SCR-B3F-T'!D258,0,1),0)</f>
        <v>0</v>
      </c>
      <c r="C660" s="372" t="s">
        <v>2308</v>
      </c>
    </row>
    <row r="661" spans="1:3" ht="15">
      <c r="A661" s="1079"/>
      <c r="B661" s="381">
        <f>IF(ISNUMBER('SCR-B3F-T'!E259),IF('SCR-B3F-T'!E259='SCR-B3F-T'!F259/'SCR-B3F-T'!D259,0,1),0)</f>
        <v>0</v>
      </c>
      <c r="C661" s="372" t="s">
        <v>2309</v>
      </c>
    </row>
    <row r="662" spans="1:3" ht="15">
      <c r="A662" s="1079"/>
      <c r="B662" s="381">
        <f>IF(ISNUMBER('SCR-B3F-T'!F257),IF('SCR-B3F-T'!F257='SCR-B3F-T'!D257*'SCR-B3F-T'!E257,0,1),0)</f>
        <v>0</v>
      </c>
      <c r="C662" s="372" t="s">
        <v>2310</v>
      </c>
    </row>
    <row r="663" spans="1:3" ht="15">
      <c r="A663" s="1079"/>
      <c r="B663" s="381">
        <f>IF(ISNUMBER('SCR-B3F-T'!F258),IF('SCR-B3F-T'!F258='SCR-B3F-T'!D258*'SCR-B3F-T'!E258,0,1),0)</f>
        <v>0</v>
      </c>
      <c r="C663" s="372" t="s">
        <v>2311</v>
      </c>
    </row>
    <row r="664" spans="1:3" ht="15">
      <c r="A664" s="1079"/>
      <c r="B664" s="381">
        <f>IF(ISNUMBER('SCR-B3F-T'!F259),IF('SCR-B3F-T'!F259='SCR-B3F-T'!F257+'SCR-B3F-T'!F258,0,1),0)</f>
        <v>0</v>
      </c>
      <c r="C664" s="372" t="s">
        <v>2312</v>
      </c>
    </row>
    <row r="665" spans="1:3" ht="15">
      <c r="A665" s="1079"/>
      <c r="B665" s="381">
        <f>IF(ISNUMBER('SCR-B3F-T'!G259),IF('SCR-B3F-T'!G259='SCR-B3F-T'!G257+'SCR-B3F-T'!G258,0,1),0)</f>
        <v>0</v>
      </c>
      <c r="C665" s="372" t="s">
        <v>2313</v>
      </c>
    </row>
    <row r="666" spans="1:3" ht="15">
      <c r="A666" s="1079"/>
      <c r="B666" s="381">
        <f>IF(ISNUMBER('SCR-B3F-T'!H259),IF('SCR-B3F-T'!H259='SCR-B3F-T'!H257+'SCR-B3F-T'!H258,0,1),0)</f>
        <v>0</v>
      </c>
      <c r="C666" s="372" t="s">
        <v>2314</v>
      </c>
    </row>
    <row r="667" spans="1:3" ht="15">
      <c r="A667" s="1079"/>
      <c r="B667" s="381">
        <f>IF(ISNUMBER('SCR-B3F-T'!I257),IF('SCR-B3F-T'!I257='SCR-B3F-T'!F257-'SCR-B3F-T'!G257+'SCR-B3F-T'!H257,0,1),0)</f>
        <v>0</v>
      </c>
      <c r="C667" s="372" t="s">
        <v>2315</v>
      </c>
    </row>
    <row r="668" spans="1:3" ht="15">
      <c r="A668" s="1079"/>
      <c r="B668" s="381">
        <f>IF(ISNUMBER('SCR-B3F-T'!I258),IF('SCR-B3F-T'!I258='SCR-B3F-T'!F258-'SCR-B3F-T'!G258+'SCR-B3F-T'!H258,0,1),0)</f>
        <v>0</v>
      </c>
      <c r="C668" s="372" t="s">
        <v>2316</v>
      </c>
    </row>
    <row r="669" spans="1:3" ht="15">
      <c r="A669" s="1079"/>
      <c r="B669" s="381">
        <f>IF(ISNUMBER('SCR-B3F-T'!I259),IF('SCR-B3F-T'!I259='SCR-B3F-T'!I257+'SCR-B3F-T'!I258,0,1),0)</f>
        <v>0</v>
      </c>
      <c r="C669" s="372" t="s">
        <v>2317</v>
      </c>
    </row>
    <row r="670" spans="1:3" ht="15">
      <c r="A670" s="1079"/>
      <c r="B670" s="381">
        <f>IF(ISNUMBER('SCR-B3F-T'!H263),IF('SCR-B3F-T'!H263='SCR-B3F-T'!E263-'SCR-B3F-T'!F263+'SCR-B3F-T'!G263,0,1),0)</f>
        <v>0</v>
      </c>
      <c r="C670" s="372" t="s">
        <v>2318</v>
      </c>
    </row>
    <row r="671" spans="1:3" ht="15">
      <c r="A671" s="1079"/>
      <c r="B671" s="381">
        <f>IF(ISNUMBER('SCR-B3F-T'!D268),IF('SCR-B3F-T'!D268='SCR-B3F-T'!F259+'SCR-B3F-T'!E263,0,1),0)</f>
        <v>0</v>
      </c>
      <c r="C671" s="372" t="s">
        <v>2319</v>
      </c>
    </row>
    <row r="672" spans="1:3" ht="15">
      <c r="A672" s="1079"/>
      <c r="B672" s="381">
        <f>IF(ISNUMBER('SCR-B3F-T'!D269),IF('SCR-B3F-T'!D269='SCR-B3F-T'!D268-'SCR-B3F-T'!D270,0,1),0)</f>
        <v>0</v>
      </c>
      <c r="C672" s="372" t="s">
        <v>2320</v>
      </c>
    </row>
    <row r="673" spans="1:3" ht="15">
      <c r="A673" s="1079"/>
      <c r="B673" s="381">
        <f>IF(ISNUMBER('SCR-B3F-T'!E268),IF('SCR-B3F-T'!E268='SCR-B3F-T'!D268-'SCR-B3F-T'!F268,0,1),0)</f>
        <v>0</v>
      </c>
      <c r="C673" s="372" t="s">
        <v>2321</v>
      </c>
    </row>
    <row r="674" spans="1:3" ht="15">
      <c r="A674" s="1079"/>
      <c r="B674" s="381">
        <f>IF(ISNUMBER('SCR-B3F-T'!E269),IF('SCR-B3F-T'!E269='SCR-B3F-T'!D269-'SCR-B3F-T'!F269,0,1),0)</f>
        <v>0</v>
      </c>
      <c r="C674" s="372" t="s">
        <v>2322</v>
      </c>
    </row>
    <row r="675" spans="1:3" ht="15">
      <c r="A675" s="1079"/>
      <c r="B675" s="381">
        <f>IF(ISNUMBER('SCR-B3F-T'!E270),IF('SCR-B3F-T'!E270='SCR-B3F-T'!D270-'SCR-B3F-T'!F270,0,1),0)</f>
        <v>0</v>
      </c>
      <c r="C675" s="372" t="s">
        <v>2323</v>
      </c>
    </row>
    <row r="676" spans="1:3" ht="15">
      <c r="A676" s="1079"/>
      <c r="B676" s="381">
        <f>IF(ISNUMBER('SCR-B3F-T'!F268),IF('SCR-B3F-T'!F268='SCR-B3F-T'!I259+'SCR-B3F-T'!H263,0,1),0)</f>
        <v>0</v>
      </c>
      <c r="C676" s="372" t="s">
        <v>2324</v>
      </c>
    </row>
    <row r="677" spans="1:3" ht="15">
      <c r="A677" s="1079"/>
      <c r="B677" s="381">
        <f>IF(ISNUMBER('SCR-B3F-T'!F269),IF('SCR-B3F-T'!F269='SCR-B3F-T'!F268-'SCR-B3F-T'!F270,0,1),0)</f>
        <v>0</v>
      </c>
      <c r="C677" s="372" t="s">
        <v>4688</v>
      </c>
    </row>
    <row r="678" spans="1:3" ht="15">
      <c r="A678" s="1079"/>
      <c r="B678" s="381">
        <f>IF(ISNUMBER('SCR-B3F-T'!E282),IF('SCR-B3F-T'!E282='SCR-B3F-T'!E281-'SCR-B3F-T'!E283,0,1),0)</f>
        <v>0</v>
      </c>
      <c r="C678" s="372" t="s">
        <v>2325</v>
      </c>
    </row>
    <row r="679" spans="1:3" ht="15">
      <c r="A679" s="1079"/>
      <c r="B679" s="381">
        <f>IF(ISNUMBER('SCR-B3F-T'!F282),IF('SCR-B3F-T'!F282='SCR-B3F-T'!E282-'SCR-B3F-T'!G282,0,1),0)</f>
        <v>0</v>
      </c>
      <c r="C679" s="372" t="s">
        <v>2326</v>
      </c>
    </row>
    <row r="680" spans="1:3" ht="15">
      <c r="A680" s="1079"/>
      <c r="B680" s="381">
        <f>IF(ISNUMBER('SCR-B3F-T'!F283),IF('SCR-B3F-T'!F283='SCR-B3F-T'!E283-'SCR-B3F-T'!G283,0,1),0)</f>
        <v>0</v>
      </c>
      <c r="C680" s="372" t="s">
        <v>2327</v>
      </c>
    </row>
    <row r="681" spans="1:3" ht="15">
      <c r="A681" s="1079"/>
      <c r="B681" s="381">
        <f>IF(ISNUMBER('SCR-B3F-T'!G282),IF('SCR-B3F-T'!G282='SCR-B3F-T'!G281-'SCR-B3F-T'!G283,0,1),0)</f>
        <v>0</v>
      </c>
      <c r="C681" s="372" t="s">
        <v>2328</v>
      </c>
    </row>
    <row r="682" spans="1:3" ht="15">
      <c r="A682" s="1079"/>
      <c r="B682" s="381">
        <f>IF(ISNUMBER('SCR-B3F-T'!Q288),IF('SCR-B3F-T'!Q288='SCR-B3F-T'!N288-'SCR-B3F-T'!O288+'SCR-B3F-T'!P288,0,1),0)</f>
        <v>0</v>
      </c>
      <c r="C682" s="372" t="s">
        <v>2331</v>
      </c>
    </row>
    <row r="683" spans="1:3" ht="15">
      <c r="A683" s="1079"/>
      <c r="B683" s="381">
        <f>IF(ISNUMBER('SCR-B3F-T'!Q289),IF('SCR-B3F-T'!Q289='SCR-B3F-T'!N289-'SCR-B3F-T'!O289+'SCR-B3F-T'!P289,0,1),0)</f>
        <v>0</v>
      </c>
      <c r="C683" s="372" t="s">
        <v>2722</v>
      </c>
    </row>
    <row r="684" spans="1:3" ht="15">
      <c r="A684" s="1079"/>
      <c r="B684" s="381">
        <f>IF(ISNUMBER('SCR-B3F-T'!Q290),IF('SCR-B3F-T'!Q290='SCR-B3F-T'!N290-'SCR-B3F-T'!O290+'SCR-B3F-T'!P290,0,1),0)</f>
        <v>0</v>
      </c>
      <c r="C684" s="372" t="s">
        <v>2723</v>
      </c>
    </row>
    <row r="685" spans="1:3" ht="15">
      <c r="A685" s="1079"/>
      <c r="B685" s="381">
        <f>IF(ISNUMBER('SCR-B3F-T'!Q291),IF('SCR-B3F-T'!Q291='SCR-B3F-T'!N291-'SCR-B3F-T'!O291+'SCR-B3F-T'!P291,0,1),0)</f>
        <v>0</v>
      </c>
      <c r="C685" s="372" t="s">
        <v>2724</v>
      </c>
    </row>
    <row r="686" spans="1:3" ht="15">
      <c r="A686" s="1079"/>
      <c r="B686" s="381">
        <f>IF(ISNUMBER('SCR-B3F-T'!Q292),IF('SCR-B3F-T'!Q292='SCR-B3F-T'!N292-'SCR-B3F-T'!O292+'SCR-B3F-T'!P292,0,1),0)</f>
        <v>0</v>
      </c>
      <c r="C686" s="372" t="s">
        <v>2725</v>
      </c>
    </row>
    <row r="687" spans="1:3" ht="15">
      <c r="A687" s="1079"/>
      <c r="B687" s="381">
        <f>IF(ISNUMBER('SCR-B3F-T'!Q293),IF('SCR-B3F-T'!Q293='SCR-B3F-T'!N293-'SCR-B3F-T'!O293+'SCR-B3F-T'!P293,0,1),0)</f>
        <v>0</v>
      </c>
      <c r="C687" s="372" t="s">
        <v>2726</v>
      </c>
    </row>
    <row r="688" spans="1:3" ht="15">
      <c r="A688" s="1079"/>
      <c r="B688" s="381">
        <f>IF(ISNUMBER('SCR-B3F-T'!Q294),IF('SCR-B3F-T'!Q294='SCR-B3F-T'!N294-'SCR-B3F-T'!O294+'SCR-B3F-T'!P294,0,1),0)</f>
        <v>0</v>
      </c>
      <c r="C688" s="372" t="s">
        <v>2727</v>
      </c>
    </row>
    <row r="689" spans="1:3" ht="15">
      <c r="A689" s="1079"/>
      <c r="B689" s="381">
        <f>IF(ISNUMBER('SCR-B3F-T'!Q295),IF('SCR-B3F-T'!Q295='SCR-B3F-T'!N295-'SCR-B3F-T'!O295+'SCR-B3F-T'!P295,0,1),0)</f>
        <v>0</v>
      </c>
      <c r="C689" s="372" t="s">
        <v>2728</v>
      </c>
    </row>
    <row r="690" spans="1:3" ht="15">
      <c r="A690" s="1079"/>
      <c r="B690" s="381">
        <f>IF(ISNUMBER('SCR-B3F-T'!Q296),IF('SCR-B3F-T'!Q296='SCR-B3F-T'!N296-'SCR-B3F-T'!O296+'SCR-B3F-T'!P296,0,1),0)</f>
        <v>0</v>
      </c>
      <c r="C690" s="372" t="s">
        <v>2729</v>
      </c>
    </row>
    <row r="691" spans="1:3" ht="15">
      <c r="A691" s="1079"/>
      <c r="B691" s="381">
        <f>IF(ISNUMBER('SCR-B3F-T'!Q297),IF('SCR-B3F-T'!Q297='SCR-B3F-T'!N297-'SCR-B3F-T'!O297+'SCR-B3F-T'!P297,0,1),0)</f>
        <v>0</v>
      </c>
      <c r="C691" s="372" t="s">
        <v>2730</v>
      </c>
    </row>
    <row r="692" spans="1:3" ht="15">
      <c r="A692" s="1079"/>
      <c r="B692" s="381">
        <f>IF(ISNUMBER('SCR-B3F-T'!Q298),IF('SCR-B3F-T'!Q298='SCR-B3F-T'!N298-'SCR-B3F-T'!O298+'SCR-B3F-T'!P298,0,1),0)</f>
        <v>0</v>
      </c>
      <c r="C692" s="372" t="s">
        <v>2731</v>
      </c>
    </row>
    <row r="693" spans="1:3" ht="15">
      <c r="A693" s="1079"/>
      <c r="B693" s="381">
        <f>IF(ISNUMBER('SCR-B3F-T'!Q299),IF('SCR-B3F-T'!Q299='SCR-B3F-T'!N299-'SCR-B3F-T'!O299+'SCR-B3F-T'!P299,0,1),0)</f>
        <v>0</v>
      </c>
      <c r="C693" s="372" t="s">
        <v>2732</v>
      </c>
    </row>
    <row r="694" spans="1:3" ht="15">
      <c r="A694" s="1079"/>
      <c r="B694" s="381">
        <f>IF(ISNUMBER('SCR-B3F-T'!Q300),IF('SCR-B3F-T'!Q300='SCR-B3F-T'!N300-'SCR-B3F-T'!O300+'SCR-B3F-T'!P300,0,1),0)</f>
        <v>0</v>
      </c>
      <c r="C694" s="372" t="s">
        <v>2733</v>
      </c>
    </row>
    <row r="695" spans="1:3" ht="15">
      <c r="A695" s="1079"/>
      <c r="B695" s="381">
        <f>IF(ISNUMBER('SCR-B3F-T'!Q301),IF('SCR-B3F-T'!Q301='SCR-B3F-T'!N301-'SCR-B3F-T'!O301+'SCR-B3F-T'!P301,0,1),0)</f>
        <v>0</v>
      </c>
      <c r="C695" s="372" t="s">
        <v>2734</v>
      </c>
    </row>
    <row r="696" spans="1:3" ht="15">
      <c r="A696" s="1079"/>
      <c r="B696" s="381">
        <f>IF(ISNUMBER('SCR-B3F-T'!Q302),IF('SCR-B3F-T'!Q302='SCR-B3F-T'!N302-'SCR-B3F-T'!O302+'SCR-B3F-T'!P302,0,1),0)</f>
        <v>0</v>
      </c>
      <c r="C696" s="372" t="s">
        <v>2735</v>
      </c>
    </row>
    <row r="697" spans="1:3" ht="15">
      <c r="A697" s="1079"/>
      <c r="B697" s="381">
        <f>IF(ISNUMBER('SCR-B3F-T'!Q303),IF('SCR-B3F-T'!Q303='SCR-B3F-T'!N303-'SCR-B3F-T'!O303+'SCR-B3F-T'!P303,0,1),0)</f>
        <v>0</v>
      </c>
      <c r="C697" s="372" t="s">
        <v>2736</v>
      </c>
    </row>
    <row r="698" spans="1:3" ht="15">
      <c r="A698" s="1079"/>
      <c r="B698" s="381">
        <f>IF(ISNUMBER('SCR-B3F-T'!Q304),IF('SCR-B3F-T'!Q304='SCR-B3F-T'!N304-'SCR-B3F-T'!O304+'SCR-B3F-T'!P304,0,1),0)</f>
        <v>0</v>
      </c>
      <c r="C698" s="372" t="s">
        <v>2737</v>
      </c>
    </row>
    <row r="699" spans="1:3" ht="15">
      <c r="A699" s="1079"/>
      <c r="B699" s="381">
        <f>IF(ISNUMBER('SCR-B3F-T'!Q305),IF('SCR-B3F-T'!Q305='SCR-B3F-T'!N305-'SCR-B3F-T'!O305+'SCR-B3F-T'!P305,0,1),0)</f>
        <v>0</v>
      </c>
      <c r="C699" s="372" t="s">
        <v>2738</v>
      </c>
    </row>
    <row r="700" spans="1:3" ht="15">
      <c r="A700" s="1079"/>
      <c r="B700" s="381">
        <f>IF(ISNUMBER('SCR-B3F-T'!Q306),IF('SCR-B3F-T'!Q306='SCR-B3F-T'!N306-'SCR-B3F-T'!O306+'SCR-B3F-T'!P306,0,1),0)</f>
        <v>0</v>
      </c>
      <c r="C700" s="372" t="s">
        <v>2739</v>
      </c>
    </row>
    <row r="701" spans="1:3" ht="15">
      <c r="A701" s="1079"/>
      <c r="B701" s="381">
        <f>IF(ISNUMBER('SCR-B3F-T'!Q307),IF('SCR-B3F-T'!Q307='SCR-B3F-T'!N307-'SCR-B3F-T'!O307+'SCR-B3F-T'!P307,0,1),0)</f>
        <v>0</v>
      </c>
      <c r="C701" s="372" t="s">
        <v>2740</v>
      </c>
    </row>
    <row r="702" spans="1:3" ht="15">
      <c r="A702" s="1079"/>
      <c r="B702" s="381">
        <f>IF(ISNUMBER('SCR-B3F-T'!Q308),IF('SCR-B3F-T'!Q308='SCR-B3F-T'!N308-'SCR-B3F-T'!O308+'SCR-B3F-T'!P308,0,1),0)</f>
        <v>0</v>
      </c>
      <c r="C702" s="372" t="s">
        <v>2741</v>
      </c>
    </row>
    <row r="703" spans="1:3" ht="15">
      <c r="A703" s="1079"/>
      <c r="B703" s="381">
        <f>IF(ISNUMBER('SCR-B3F-T'!Q309),IF('SCR-B3F-T'!Q309='SCR-B3F-T'!N309-'SCR-B3F-T'!O309+'SCR-B3F-T'!P309,0,1),0)</f>
        <v>0</v>
      </c>
      <c r="C703" s="372" t="s">
        <v>2742</v>
      </c>
    </row>
    <row r="704" spans="1:3" ht="15">
      <c r="A704" s="1079"/>
      <c r="B704" s="381">
        <f>IF(ISNUMBER('SCR-B3F-T'!Q310),IF('SCR-B3F-T'!Q310='SCR-B3F-T'!N310-'SCR-B3F-T'!O310+'SCR-B3F-T'!P310,0,1),0)</f>
        <v>0</v>
      </c>
      <c r="C704" s="372" t="s">
        <v>2743</v>
      </c>
    </row>
    <row r="705" spans="1:3" ht="15">
      <c r="A705" s="1079"/>
      <c r="B705" s="381">
        <f>IF(ISNUMBER('SCR-B3F-T'!Q311),IF('SCR-B3F-T'!Q311='SCR-B3F-T'!N311-'SCR-B3F-T'!O311+'SCR-B3F-T'!P311,0,1),0)</f>
        <v>0</v>
      </c>
      <c r="C705" s="372" t="s">
        <v>2744</v>
      </c>
    </row>
    <row r="706" spans="1:3" ht="15">
      <c r="A706" s="1079"/>
      <c r="B706" s="381">
        <f>IF(ISNUMBER('SCR-B3F-T'!Q312),IF('SCR-B3F-T'!Q312='SCR-B3F-T'!N312-'SCR-B3F-T'!O312+'SCR-B3F-T'!P312,0,1),0)</f>
        <v>0</v>
      </c>
      <c r="C706" s="372" t="s">
        <v>2745</v>
      </c>
    </row>
    <row r="707" spans="1:3" ht="15">
      <c r="A707" s="1079"/>
      <c r="B707" s="381">
        <f>IF(ISNUMBER('SCR-B3F-T'!Q313),IF('SCR-B3F-T'!Q313='SCR-B3F-T'!N313-'SCR-B3F-T'!O313+'SCR-B3F-T'!P313,0,1),0)</f>
        <v>0</v>
      </c>
      <c r="C707" s="372" t="s">
        <v>2746</v>
      </c>
    </row>
    <row r="708" spans="1:3" ht="15">
      <c r="A708" s="1079"/>
      <c r="B708" s="381">
        <f>IF(ISNUMBER('SCR-B3F-T'!Q314),IF('SCR-B3F-T'!Q314='SCR-B3F-T'!N314-'SCR-B3F-T'!O314+'SCR-B3F-T'!P314,0,1),0)</f>
        <v>0</v>
      </c>
      <c r="C708" s="372" t="s">
        <v>2747</v>
      </c>
    </row>
    <row r="709" spans="1:3" ht="15">
      <c r="A709" s="1079"/>
      <c r="B709" s="381">
        <f>IF(ISNUMBER('SCR-B3F-T'!Q315),IF('SCR-B3F-T'!Q315='SCR-B3F-T'!N315-'SCR-B3F-T'!O315+'SCR-B3F-T'!P315,0,1),0)</f>
        <v>0</v>
      </c>
      <c r="C709" s="372" t="s">
        <v>2748</v>
      </c>
    </row>
    <row r="710" spans="1:3" ht="15">
      <c r="A710" s="1079"/>
      <c r="B710" s="381">
        <f>IF(ISNUMBER('SCR-B3F-T'!Q316),IF('SCR-B3F-T'!Q316='SCR-B3F-T'!N316-'SCR-B3F-T'!O316+'SCR-B3F-T'!P316,0,1),0)</f>
        <v>0</v>
      </c>
      <c r="C710" s="372" t="s">
        <v>2749</v>
      </c>
    </row>
    <row r="711" spans="1:3" ht="15">
      <c r="A711" s="1079"/>
      <c r="B711" s="381">
        <f>IF(ISNUMBER('SCR-B3F-T'!Q317),IF('SCR-B3F-T'!Q317='SCR-B3F-T'!N317-'SCR-B3F-T'!O317+'SCR-B3F-T'!P317,0,1),0)</f>
        <v>0</v>
      </c>
      <c r="C711" s="372" t="s">
        <v>2750</v>
      </c>
    </row>
    <row r="712" spans="1:3" ht="15">
      <c r="A712" s="1079"/>
      <c r="B712" s="381">
        <f>IF(ISNUMBER('SCR-B3F-T'!Q318),IF('SCR-B3F-T'!Q318='SCR-B3F-T'!N318-'SCR-B3F-T'!O318+'SCR-B3F-T'!P318,0,1),0)</f>
        <v>0</v>
      </c>
      <c r="C712" s="372" t="s">
        <v>2751</v>
      </c>
    </row>
    <row r="713" spans="1:3" ht="15">
      <c r="A713" s="1079"/>
      <c r="B713" s="381">
        <f>IF(ISNUMBER('SCR-B3F-T'!N319),IF('SCR-B3F-T'!N319=SUM('SCR-B3F-T'!N288:N318),0,1),0)</f>
        <v>0</v>
      </c>
      <c r="C713" s="372" t="s">
        <v>2329</v>
      </c>
    </row>
    <row r="714" spans="1:3" ht="15">
      <c r="A714" s="1079"/>
      <c r="B714" s="381">
        <f>IF(ISNUMBER('SCR-B3F-T'!N320),IF('SCR-B3F-T'!N320='SCR-B3F-T'!N319-'SCR-B3F-T'!N321,0,1),0)</f>
        <v>0</v>
      </c>
      <c r="C714" s="372" t="s">
        <v>2330</v>
      </c>
    </row>
    <row r="715" spans="1:3" ht="15">
      <c r="A715" s="1079"/>
      <c r="B715" s="381">
        <f>IF(ISNUMBER('SCR-B3F-T'!O319),IF('SCR-B3F-T'!O319=SUM('SCR-B3F-T'!O288:O318),0,1),0)</f>
        <v>0</v>
      </c>
      <c r="C715" s="372" t="s">
        <v>45</v>
      </c>
    </row>
    <row r="716" spans="1:3" ht="15">
      <c r="A716" s="1079"/>
      <c r="B716" s="381">
        <f>IF(ISNUMBER('SCR-B3F-T'!P319),IF('SCR-B3F-T'!P319=SUM('SCR-B3F-T'!P288:P318),0,1),0)</f>
        <v>0</v>
      </c>
      <c r="C716" s="372" t="s">
        <v>46</v>
      </c>
    </row>
    <row r="717" spans="1:3" ht="15">
      <c r="A717" s="1079"/>
      <c r="B717" s="381">
        <f>IF(ISNUMBER('SCR-B3F-T'!Q319),IF('SCR-B3F-T'!Q319=SUM('SCR-B3F-T'!Q288:Q318),0,1),0)</f>
        <v>0</v>
      </c>
      <c r="C717" s="372" t="s">
        <v>2752</v>
      </c>
    </row>
    <row r="718" spans="1:3" ht="15">
      <c r="A718" s="1079"/>
      <c r="B718" s="381">
        <f>IF(ISNUMBER('SCR-B3F-T'!Q320),IF('SCR-B3F-T'!Q320='SCR-B3F-T'!Q319-'SCR-B3F-T'!Q321,0,1),0)</f>
        <v>0</v>
      </c>
      <c r="C718" s="372" t="s">
        <v>2753</v>
      </c>
    </row>
    <row r="719" spans="1:3" ht="15">
      <c r="A719" s="1079"/>
      <c r="B719" s="381">
        <f>IF(ISNUMBER('SCR-B3F-T'!J347),IF('SCR-B3F-T'!J347=SUM('SCR-B3F-T'!J327:J346),0,1),0)</f>
        <v>0</v>
      </c>
      <c r="C719" s="372" t="s">
        <v>2754</v>
      </c>
    </row>
    <row r="720" spans="1:3" ht="15">
      <c r="A720" s="1079"/>
      <c r="B720" s="387">
        <f>IF(ISNUMBER('SCR-B3F-T'!J348),IF('SCR-B3F-T'!J348='SCR-B3F-T'!J347-'SCR-B3F-T'!J349,0,1),0)</f>
        <v>0</v>
      </c>
      <c r="C720" s="386" t="s">
        <v>2945</v>
      </c>
    </row>
    <row r="721" spans="1:3" ht="15">
      <c r="A721" s="1079"/>
      <c r="B721" s="381">
        <f>IF(ISNUMBER('SCR-B3F-T'!K347),IF('SCR-B3F-T'!K347=SUM('SCR-B3F-T'!K327:K346),0,1),0)</f>
        <v>0</v>
      </c>
      <c r="C721" s="372" t="s">
        <v>48</v>
      </c>
    </row>
    <row r="722" spans="1:3" ht="15">
      <c r="A722" s="1079"/>
      <c r="B722" s="381">
        <f>IF(ISNUMBER('SCR-B3F-T'!L347),IF('SCR-B3F-T'!L347=SUM('SCR-B3F-T'!L327:L346),0,1),0)</f>
        <v>0</v>
      </c>
      <c r="C722" s="372" t="s">
        <v>49</v>
      </c>
    </row>
    <row r="723" spans="1:3" ht="15">
      <c r="A723" s="1079"/>
      <c r="B723" s="381">
        <f>IF(ISNUMBER('SCR-B3F-T'!M347),IF('SCR-B3F-T'!M347=SUM('SCR-B3F-T'!M327:M346),0,1),0)</f>
        <v>0</v>
      </c>
      <c r="C723" s="372" t="s">
        <v>2946</v>
      </c>
    </row>
    <row r="724" spans="1:3" ht="15">
      <c r="A724" s="1079"/>
      <c r="B724" s="381">
        <f>IF(ISNUMBER('SCR-B3F-T'!M374),IF('SCR-B3F-T'!M374=SUM('SCR-B3F-T'!M354:M373),0,1),0)</f>
        <v>0</v>
      </c>
      <c r="C724" s="372" t="s">
        <v>2947</v>
      </c>
    </row>
    <row r="725" spans="1:3" ht="15.75" thickBot="1">
      <c r="A725" s="1080"/>
      <c r="B725" s="381">
        <f>IF(ISNUMBER('SCR-B3F-T'!P374),IF('SCR-B3F-T'!P374='SCR-B3F-T'!M374-'SCR-B3F-T'!N374+'SCR-B3F-T'!O374,0,1),0)</f>
        <v>0</v>
      </c>
      <c r="C725" s="372" t="s">
        <v>3100</v>
      </c>
    </row>
    <row r="729" ht="15.75" thickBot="1"/>
    <row r="730" spans="1:4" ht="15.75" thickBot="1">
      <c r="A730" s="382" t="s">
        <v>38</v>
      </c>
      <c r="B730" s="383">
        <v>0</v>
      </c>
      <c r="C730" s="380" t="s">
        <v>3189</v>
      </c>
      <c r="D730" s="478" t="s">
        <v>3888</v>
      </c>
    </row>
    <row r="734" spans="1:4" ht="15.75" thickBot="1">
      <c r="A734" s="377">
        <f>IF(B734=0,0,1)</f>
        <v>0</v>
      </c>
      <c r="B734" s="379">
        <f>SUM(B735:B737)</f>
        <v>0</v>
      </c>
      <c r="C734" s="380" t="str">
        <f>IF(B734=0,"Aucune erreur dans l'onglet MCR-B4A-T",B734&amp;" erreur(s) dans l'état MCR-B4A-T")</f>
        <v>Aucune erreur dans l'onglet MCR-B4A-T</v>
      </c>
      <c r="D734" s="478" t="s">
        <v>3888</v>
      </c>
    </row>
    <row r="735" spans="1:3" ht="15">
      <c r="A735" s="1078" t="s">
        <v>39</v>
      </c>
      <c r="B735" s="387"/>
      <c r="C735" s="386"/>
    </row>
    <row r="736" spans="1:3" ht="15">
      <c r="A736" s="1079"/>
      <c r="B736" s="381">
        <f>IF(ISNUMBER(IF('MCR-B4A-T'!D38='MCR-B4A-T'!D7+'MCR-B4A-T'!D28,0,1)),IF('MCR-B4A-T'!D38='MCR-B4A-T'!D7+'MCR-B4A-T'!D28,0,1),0)</f>
        <v>0</v>
      </c>
      <c r="C736" s="372" t="s">
        <v>1233</v>
      </c>
    </row>
    <row r="737" spans="1:3" ht="15.75" thickBot="1">
      <c r="A737" s="1080"/>
      <c r="B737" s="381">
        <f>IF(ISNUMBER(IF('MCR-B4A-T'!D42=MIN(MAX('MCR-B4A-T'!D38,'MCR-B4A-T'!D41),'MCR-B4A-T'!D40),0,1)),IF('MCR-B4A-T'!D42=MIN(MAX('MCR-B4A-T'!D38,'MCR-B4A-T'!D41),'MCR-B4A-T'!D40),0,1),0)*(IF(MIN(MAX('MCR-B4A-T'!D38,'MCR-B4A-T'!D41),'MCR-B4A-T'!D40)=0,0,1))</f>
        <v>0</v>
      </c>
      <c r="C737" s="372" t="s">
        <v>3101</v>
      </c>
    </row>
    <row r="741" spans="1:4" ht="15.75" thickBot="1">
      <c r="A741" s="377">
        <f>IF(B741=0,0,1)</f>
        <v>0</v>
      </c>
      <c r="B741" s="379">
        <f>SUM(B742:B743)</f>
        <v>0</v>
      </c>
      <c r="C741" s="380" t="str">
        <f>IF(B741=0,"Aucune erreur dans l'onglet MCR-B4B-T",B741&amp;" erreur(s) dans l'état MCR-B4B-T")</f>
        <v>Aucune erreur dans l'onglet MCR-B4B-T</v>
      </c>
      <c r="D741" s="478" t="s">
        <v>3888</v>
      </c>
    </row>
    <row r="742" spans="1:3" ht="15">
      <c r="A742" s="1078" t="s">
        <v>2062</v>
      </c>
      <c r="B742" s="381"/>
      <c r="C742" s="372"/>
    </row>
    <row r="743" spans="1:3" ht="15.75" thickBot="1">
      <c r="A743" s="1080"/>
      <c r="B743" s="381"/>
      <c r="C743" s="372"/>
    </row>
    <row r="747" spans="1:4" ht="15.75" thickBot="1">
      <c r="A747" s="377">
        <f>IF(B747=0,0,1)</f>
        <v>0</v>
      </c>
      <c r="B747" s="476">
        <f>SUM(A748:B810)</f>
        <v>0</v>
      </c>
      <c r="C747" s="477" t="str">
        <f>IF(B747=0,"Aucune erreur inter-états",B747&amp;" erreur(s) inter-états")</f>
        <v>Aucune erreur inter-états</v>
      </c>
      <c r="D747" s="478" t="s">
        <v>3888</v>
      </c>
    </row>
    <row r="748" spans="1:12" ht="129.75" customHeight="1" thickBot="1">
      <c r="A748" s="479" t="s">
        <v>3889</v>
      </c>
      <c r="B748" s="480">
        <f>IF(ISNUMBER('BS-C1-T'!D34),IF('BS-C1-T'!D34=SUM('TP-E1Q-T'!G29:S29)-'TP-E1Q-T'!P29,0,1),0)</f>
        <v>0</v>
      </c>
      <c r="C748" s="483" t="s">
        <v>3890</v>
      </c>
      <c r="D748" s="1081" t="s">
        <v>3891</v>
      </c>
      <c r="E748" s="1081"/>
      <c r="F748" s="1081"/>
      <c r="G748" s="1081"/>
      <c r="H748" s="1081"/>
      <c r="I748" s="1081"/>
      <c r="J748" s="1081"/>
      <c r="K748" s="1081"/>
      <c r="L748" s="1081"/>
    </row>
    <row r="749" spans="1:12" ht="105" customHeight="1" thickBot="1" thickTop="1">
      <c r="A749" s="481" t="s">
        <v>3889</v>
      </c>
      <c r="B749" s="480">
        <f>IF(ISNUMBER('BS-C1-T'!D35),IF('BS-C1-T'!D35='TP-E1Q-T'!D29+'TP-E1Q-T'!E29+'TP-E1Q-T'!F29+'TP-E1Q-T'!P29,0,1),0)</f>
        <v>0</v>
      </c>
      <c r="C749" s="483" t="s">
        <v>3892</v>
      </c>
      <c r="D749" s="1081" t="s">
        <v>3893</v>
      </c>
      <c r="E749" s="1081"/>
      <c r="F749" s="1081"/>
      <c r="G749" s="1081"/>
      <c r="H749" s="1081"/>
      <c r="I749" s="1081"/>
      <c r="J749" s="1081"/>
      <c r="K749" s="1081"/>
      <c r="L749" s="1081"/>
    </row>
    <row r="750" spans="1:12" ht="85.5" customHeight="1" thickBot="1" thickTop="1">
      <c r="A750" s="481" t="s">
        <v>3894</v>
      </c>
      <c r="B750" s="480">
        <f>IF(ISNUMBER(IF('BS-C1-T'!D37='TP-F1Q-T'!P16+'TP-F1Q-T'!Q16+'TP-F1Q-T'!R16+'TP-F1Q-T'!S16,0,1)),IF('BS-C1-T'!D37='TP-F1Q-T'!P16+'TP-F1Q-T'!Q16+'TP-F1Q-T'!R16+'TP-F1Q-T'!S16,0,1),0)</f>
        <v>0</v>
      </c>
      <c r="C750" s="483" t="s">
        <v>3895</v>
      </c>
      <c r="D750" s="1081" t="s">
        <v>3896</v>
      </c>
      <c r="E750" s="1081"/>
      <c r="F750" s="1081"/>
      <c r="G750" s="1081"/>
      <c r="H750" s="1081"/>
      <c r="I750" s="1081"/>
      <c r="J750" s="1081"/>
      <c r="K750" s="1081"/>
      <c r="L750" s="1081"/>
    </row>
    <row r="751" spans="1:12" ht="84" customHeight="1" thickBot="1" thickTop="1">
      <c r="A751" s="481" t="s">
        <v>3894</v>
      </c>
      <c r="B751" s="480">
        <f>IF(ISNUMBER('BS-C1-T'!D38),IF('BS-C1-T'!D38='TP-F1Q-T'!D16+'TP-F1Q-T'!G16+'TP-F1Q-T'!H16+'TP-F1Q-T'!I16+'TP-F1Q-T'!J16,0,1),0)</f>
        <v>0</v>
      </c>
      <c r="C751" s="483" t="s">
        <v>3897</v>
      </c>
      <c r="D751" s="1081" t="s">
        <v>3898</v>
      </c>
      <c r="E751" s="1081"/>
      <c r="F751" s="1081"/>
      <c r="G751" s="1081"/>
      <c r="H751" s="1081"/>
      <c r="I751" s="1081"/>
      <c r="J751" s="1081"/>
      <c r="K751" s="1081"/>
      <c r="L751" s="1081"/>
    </row>
    <row r="752" spans="1:12" ht="93" customHeight="1" thickBot="1" thickTop="1">
      <c r="A752" s="481" t="s">
        <v>3894</v>
      </c>
      <c r="B752" s="480">
        <f>IF(ISNUMBER(IF('BS-C1-T'!D39='TP-F1Q-T'!E16+'TP-F1Q-T'!F16,0,1)),IF('BS-C1-T'!D39='TP-F1Q-T'!E16+'TP-F1Q-T'!F16,0,1),0)</f>
        <v>0</v>
      </c>
      <c r="C752" s="483" t="s">
        <v>3899</v>
      </c>
      <c r="D752" s="1081" t="s">
        <v>3900</v>
      </c>
      <c r="E752" s="1081"/>
      <c r="F752" s="1081"/>
      <c r="G752" s="1081"/>
      <c r="H752" s="1081"/>
      <c r="I752" s="1081"/>
      <c r="J752" s="1081"/>
      <c r="K752" s="1081"/>
      <c r="L752" s="1081"/>
    </row>
    <row r="753" spans="1:12" ht="111" customHeight="1" thickBot="1" thickTop="1">
      <c r="A753" s="481" t="s">
        <v>3889</v>
      </c>
      <c r="B753" s="480">
        <f>IF(ISNUMBER('BS-C1-T'!D53),IF('BS-C1-T'!D53='TP-E1Q-T'!G8+'TP-E1Q-T'!H8+'TP-E1Q-T'!I8+'TP-E1Q-T'!J8+'TP-E1Q-T'!K8+'TP-E1Q-T'!L8+'TP-E1Q-T'!M8+'TP-E1Q-T'!N8+'TP-E1Q-T'!O8+'TP-E1Q-T'!Q8+'TP-E1Q-T'!R8+'TP-E1Q-T'!S8,0,1),0)</f>
        <v>0</v>
      </c>
      <c r="C753" s="483" t="s">
        <v>3901</v>
      </c>
      <c r="D753" s="1081" t="s">
        <v>3902</v>
      </c>
      <c r="E753" s="1081"/>
      <c r="F753" s="1081"/>
      <c r="G753" s="1081"/>
      <c r="H753" s="1081"/>
      <c r="I753" s="1081"/>
      <c r="J753" s="1081"/>
      <c r="K753" s="1081"/>
      <c r="L753" s="1081"/>
    </row>
    <row r="754" spans="1:12" ht="117" customHeight="1" thickBot="1" thickTop="1">
      <c r="A754" s="481" t="s">
        <v>3889</v>
      </c>
      <c r="B754" s="387">
        <f>IF(ISNUMBER(IF('BS-C1-T'!D54='TP-E1Q-T'!G22+'TP-E1Q-T'!H22+'TP-E1Q-T'!I22+'TP-E1Q-T'!J22+'TP-E1Q-T'!K22+'TP-E1Q-T'!L22+'TP-E1Q-T'!M22+'TP-E1Q-T'!N22+'TP-E1Q-T'!O22+'TP-E1Q-T'!Q22+'TP-E1Q-T'!R22+'TP-E1Q-T'!S22,0,1)),IF('BS-C1-T'!D54='TP-E1Q-T'!G22+'TP-E1Q-T'!H22+'TP-E1Q-T'!I22+'TP-E1Q-T'!J22+'TP-E1Q-T'!K22+'TP-E1Q-T'!L22+'TP-E1Q-T'!M22+'TP-E1Q-T'!N22+'TP-E1Q-T'!O22+'TP-E1Q-T'!Q22+'TP-E1Q-T'!R22+'TP-E1Q-T'!S22,0,1),0)</f>
        <v>0</v>
      </c>
      <c r="C754" s="483" t="s">
        <v>3903</v>
      </c>
      <c r="D754" s="1081" t="s">
        <v>3904</v>
      </c>
      <c r="E754" s="1081"/>
      <c r="F754" s="1081"/>
      <c r="G754" s="1081"/>
      <c r="H754" s="1081"/>
      <c r="I754" s="1081"/>
      <c r="J754" s="1081"/>
      <c r="K754" s="1081"/>
      <c r="L754" s="1081"/>
    </row>
    <row r="755" spans="1:12" ht="108" customHeight="1" thickBot="1" thickTop="1">
      <c r="A755" s="481" t="s">
        <v>3889</v>
      </c>
      <c r="B755" s="387">
        <f>IF(ISNUMBER(IF('BS-C1-T'!D55='TP-E1Q-T'!G25+'TP-E1Q-T'!H25+'TP-E1Q-T'!I25+'TP-E1Q-T'!J25+'TP-E1Q-T'!K25+'TP-E1Q-T'!L25+'TP-E1Q-T'!M25+'TP-E1Q-T'!N25+'TP-E1Q-T'!O25+'TP-E1Q-T'!Q25+'TP-E1Q-T'!R25+'TP-E1Q-T'!S25,0,1)),IF('BS-C1-T'!D55='TP-E1Q-T'!G25+'TP-E1Q-T'!H25+'TP-E1Q-T'!I25+'TP-E1Q-T'!J25+'TP-E1Q-T'!K25+'TP-E1Q-T'!L25+'TP-E1Q-T'!M25+'TP-E1Q-T'!N25+'TP-E1Q-T'!O25+'TP-E1Q-T'!Q25+'TP-E1Q-T'!R25+'TP-E1Q-T'!S25,0,1),0)</f>
        <v>0</v>
      </c>
      <c r="C755" s="483" t="s">
        <v>3905</v>
      </c>
      <c r="D755" s="1081" t="s">
        <v>3906</v>
      </c>
      <c r="E755" s="1081"/>
      <c r="F755" s="1081"/>
      <c r="G755" s="1081"/>
      <c r="H755" s="1081"/>
      <c r="I755" s="1081"/>
      <c r="J755" s="1081"/>
      <c r="K755" s="1081"/>
      <c r="L755" s="1081"/>
    </row>
    <row r="756" spans="1:12" ht="81.75" customHeight="1" thickBot="1" thickTop="1">
      <c r="A756" s="481" t="s">
        <v>3889</v>
      </c>
      <c r="B756" s="387">
        <f>IF(ISNUMBER(IF('BS-C1-T'!D57='TP-E1Q-T'!D8+'TP-E1Q-T'!E8+'TP-E1Q-T'!F8+'TP-E1Q-T'!P8,0,1)),IF('BS-C1-T'!D57='TP-E1Q-T'!D8+'TP-E1Q-T'!E8+'TP-E1Q-T'!F8+'TP-E1Q-T'!P8,0,1),0)</f>
        <v>0</v>
      </c>
      <c r="C756" s="483" t="s">
        <v>3907</v>
      </c>
      <c r="D756" s="1081" t="s">
        <v>3908</v>
      </c>
      <c r="E756" s="1081"/>
      <c r="F756" s="1081"/>
      <c r="G756" s="1081"/>
      <c r="H756" s="1081"/>
      <c r="I756" s="1081"/>
      <c r="J756" s="1081"/>
      <c r="K756" s="1081"/>
      <c r="L756" s="1081"/>
    </row>
    <row r="757" spans="1:12" ht="70.5" customHeight="1" thickBot="1" thickTop="1">
      <c r="A757" s="481" t="s">
        <v>3889</v>
      </c>
      <c r="B757" s="387">
        <f>IF(ISNUMBER(IF('BS-C1-T'!D58='TP-E1Q-T'!D22+'TP-E1Q-T'!E22+'TP-E1Q-T'!F22+'TP-E1Q-T'!P22,0,1)),IF('BS-C1-T'!D58='TP-E1Q-T'!D22+'TP-E1Q-T'!E22+'TP-E1Q-T'!F22+'TP-E1Q-T'!P22,0,1),0)</f>
        <v>0</v>
      </c>
      <c r="C757" s="483" t="s">
        <v>3909</v>
      </c>
      <c r="D757" s="1081" t="s">
        <v>3910</v>
      </c>
      <c r="E757" s="1081"/>
      <c r="F757" s="1081"/>
      <c r="G757" s="1081"/>
      <c r="H757" s="1081"/>
      <c r="I757" s="1081"/>
      <c r="J757" s="1081"/>
      <c r="K757" s="1081"/>
      <c r="L757" s="1081"/>
    </row>
    <row r="758" spans="1:12" ht="63" customHeight="1" thickBot="1" thickTop="1">
      <c r="A758" s="481" t="s">
        <v>3889</v>
      </c>
      <c r="B758" s="387">
        <f>IF(ISNUMBER(IF('BS-C1-T'!D59='TP-E1Q-T'!D25+'TP-E1Q-T'!E25+'TP-E1Q-T'!F25+'TP-E1Q-T'!P25,0,1)),IF('BS-C1-T'!D59='TP-E1Q-T'!D25+'TP-E1Q-T'!E25+'TP-E1Q-T'!F25+'TP-E1Q-T'!P25,0,1),0)</f>
        <v>0</v>
      </c>
      <c r="C758" s="483" t="s">
        <v>3911</v>
      </c>
      <c r="D758" s="1081" t="s">
        <v>3912</v>
      </c>
      <c r="E758" s="1081"/>
      <c r="F758" s="1081"/>
      <c r="G758" s="1081"/>
      <c r="H758" s="1081"/>
      <c r="I758" s="1081"/>
      <c r="J758" s="1081"/>
      <c r="K758" s="1081"/>
      <c r="L758" s="1081"/>
    </row>
    <row r="759" spans="1:12" ht="81.75" customHeight="1" thickBot="1" thickTop="1">
      <c r="A759" s="481" t="s">
        <v>3894</v>
      </c>
      <c r="B759" s="387">
        <f>IF(ISNUMBER(IF('BS-C1-T'!D62='TP-F1Q-T'!P10+'TP-F1Q-T'!R10+'TP-F1Q-T'!S10,0,1)),IF('BS-C1-T'!D62='TP-F1Q-T'!P10+'TP-F1Q-T'!R10+'TP-F1Q-T'!S10,0,1),0)</f>
        <v>0</v>
      </c>
      <c r="C759" s="483" t="s">
        <v>3913</v>
      </c>
      <c r="D759" s="1081" t="s">
        <v>3914</v>
      </c>
      <c r="E759" s="1081"/>
      <c r="F759" s="1081"/>
      <c r="G759" s="1081"/>
      <c r="H759" s="1081"/>
      <c r="I759" s="1081"/>
      <c r="J759" s="1081"/>
      <c r="K759" s="1081"/>
      <c r="L759" s="1081"/>
    </row>
    <row r="760" spans="1:12" ht="76.5" customHeight="1" thickBot="1" thickTop="1">
      <c r="A760" s="481" t="s">
        <v>3894</v>
      </c>
      <c r="B760" s="387">
        <f>IF(ISNUMBER('BS-C1-T'!D63),IF('BS-C1-T'!D63='TP-F1Q-T'!P14+'TP-F1Q-T'!Q14+'TP-F1Q-T'!R14+'TP-F1Q-T'!S14,0,1),0)</f>
        <v>0</v>
      </c>
      <c r="C760" s="483" t="s">
        <v>3915</v>
      </c>
      <c r="D760" s="1081" t="s">
        <v>3916</v>
      </c>
      <c r="E760" s="1081"/>
      <c r="F760" s="1081"/>
      <c r="G760" s="1081"/>
      <c r="H760" s="1081"/>
      <c r="I760" s="1081"/>
      <c r="J760" s="1081"/>
      <c r="K760" s="1081"/>
      <c r="L760" s="1081"/>
    </row>
    <row r="761" spans="1:12" ht="75.75" customHeight="1" thickBot="1" thickTop="1">
      <c r="A761" s="481" t="s">
        <v>3894</v>
      </c>
      <c r="B761" s="387">
        <f>IF(ISNUMBER(IF('BS-C1-T'!D64='TP-F1Q-T'!P18+'TP-F1Q-T'!R18+'TP-F1Q-T'!S18,0,1)),IF('BS-C1-T'!D64='TP-F1Q-T'!P18+'TP-F1Q-T'!R18+'TP-F1Q-T'!S18,0,1),0)</f>
        <v>0</v>
      </c>
      <c r="C761" s="483" t="s">
        <v>3917</v>
      </c>
      <c r="D761" s="1081" t="s">
        <v>3918</v>
      </c>
      <c r="E761" s="1081"/>
      <c r="F761" s="1081"/>
      <c r="G761" s="1081"/>
      <c r="H761" s="1081"/>
      <c r="I761" s="1081"/>
      <c r="J761" s="1081"/>
      <c r="K761" s="1081"/>
      <c r="L761" s="1081"/>
    </row>
    <row r="762" spans="1:12" ht="94.5" customHeight="1" thickBot="1" thickTop="1">
      <c r="A762" s="481" t="s">
        <v>3894</v>
      </c>
      <c r="B762" s="387">
        <f>IF(ISNUMBER(IF('BS-C1-T'!D66='TP-F1Q-T'!D10+'TP-F1Q-T'!G10+'TP-F1Q-T'!I10+'TP-F1Q-T'!J10,0,1)),IF('BS-C1-T'!D66='TP-F1Q-T'!D10+'TP-F1Q-T'!G10+'TP-F1Q-T'!I10+'TP-F1Q-T'!J10,0,1),0)</f>
        <v>0</v>
      </c>
      <c r="C762" s="483" t="s">
        <v>3919</v>
      </c>
      <c r="D762" s="1081" t="s">
        <v>3920</v>
      </c>
      <c r="E762" s="1081"/>
      <c r="F762" s="1081"/>
      <c r="G762" s="1081"/>
      <c r="H762" s="1081"/>
      <c r="I762" s="1081"/>
      <c r="J762" s="1081"/>
      <c r="K762" s="1081"/>
      <c r="L762" s="1081"/>
    </row>
    <row r="763" spans="1:12" ht="86.25" customHeight="1" thickBot="1" thickTop="1">
      <c r="A763" s="481" t="s">
        <v>3894</v>
      </c>
      <c r="B763" s="387">
        <f>IF(ISNUMBER('BS-C1-T'!D67),IF('BS-C1-T'!D67='TP-F1Q-T'!D14+'TP-F1Q-T'!G14+'TP-F1Q-T'!H14+'TP-F1Q-T'!I14+'TP-F1Q-T'!J14,0,1),0)</f>
        <v>0</v>
      </c>
      <c r="C763" s="483" t="s">
        <v>3921</v>
      </c>
      <c r="D763" s="1081" t="s">
        <v>3922</v>
      </c>
      <c r="E763" s="1081"/>
      <c r="F763" s="1081"/>
      <c r="G763" s="1081"/>
      <c r="H763" s="1081"/>
      <c r="I763" s="1081"/>
      <c r="J763" s="1081"/>
      <c r="K763" s="1081"/>
      <c r="L763" s="1081"/>
    </row>
    <row r="764" spans="1:12" ht="69.75" customHeight="1" thickBot="1" thickTop="1">
      <c r="A764" s="481" t="s">
        <v>3894</v>
      </c>
      <c r="B764" s="387">
        <f>IF(ISNUMBER(IF('BS-C1-T'!D68='TP-F1Q-T'!D18+'TP-F1Q-T'!G18+'TP-F1Q-T'!I18+'TP-F1Q-T'!J18,0,1)),IF('BS-C1-T'!D68='TP-F1Q-T'!D18+'TP-F1Q-T'!G18+'TP-F1Q-T'!I18+'TP-F1Q-T'!J18,0,1),0)</f>
        <v>0</v>
      </c>
      <c r="C764" s="483" t="s">
        <v>3923</v>
      </c>
      <c r="D764" s="1081" t="s">
        <v>3924</v>
      </c>
      <c r="E764" s="1081"/>
      <c r="F764" s="1081"/>
      <c r="G764" s="1081"/>
      <c r="H764" s="1081"/>
      <c r="I764" s="1081"/>
      <c r="J764" s="1081"/>
      <c r="K764" s="1081"/>
      <c r="L764" s="1081"/>
    </row>
    <row r="765" spans="1:12" ht="73.5" customHeight="1" thickBot="1" thickTop="1">
      <c r="A765" s="481" t="s">
        <v>3894</v>
      </c>
      <c r="B765" s="387">
        <f>IF(ISNUMBER('BS-C1-T'!D71),IF('BS-C1-T'!D71='TP-F1Q-T'!E14+'TP-F1Q-T'!F14,0,1),0)</f>
        <v>0</v>
      </c>
      <c r="C765" s="483" t="s">
        <v>3925</v>
      </c>
      <c r="D765" s="1081" t="s">
        <v>3926</v>
      </c>
      <c r="E765" s="1081"/>
      <c r="F765" s="1081"/>
      <c r="G765" s="1081"/>
      <c r="H765" s="1081"/>
      <c r="I765" s="1081"/>
      <c r="J765" s="1081"/>
      <c r="K765" s="1081"/>
      <c r="L765" s="1081"/>
    </row>
    <row r="766" spans="1:12" ht="131.25" customHeight="1" thickBot="1" thickTop="1">
      <c r="A766" s="481" t="s">
        <v>3927</v>
      </c>
      <c r="B766" s="387">
        <f>IF(ISNUMBER(IF('BS-C1-T'!D61+'BS-C1-T'!D69+'BS-C1-T'!D65='TP-F1Q-T'!D10+'TP-F1Q-T'!E10+'TP-F1Q-T'!G10+'TP-F1Q-T'!I10+'TP-F1Q-T'!J10+'TP-F1Q-T'!P10+'TP-F1Q-T'!R10+'TP-F1Q-T'!S10+'TP-F1Q-T'!D14+'TP-F1Q-T'!E14+'TP-F1Q-T'!F14+'TP-F1Q-T'!G14+'TP-F1Q-T'!H14+'TP-F1Q-T'!I14+'TP-F1Q-T'!J14+'TP-F1Q-T'!P14+'TP-F1Q-T'!Q14+'TP-F1Q-T'!R14+'TP-F1Q-T'!S14+'TP-F1Q-T'!D18+'TP-F1Q-T'!E18+'TP-F1Q-T'!G18+'TP-F1Q-T'!I18+'TP-F1Q-T'!J18+'TP-F1Q-T'!P18+'TP-F1Q-T'!R18+'TP-F1Q-T'!S18,0,1)),IF('BS-C1-T'!D61+'BS-C1-T'!D69+'BS-C1-T'!D65='TP-F1Q-T'!D10+'TP-F1Q-T'!E10+'TP-F1Q-T'!G10+'TP-F1Q-T'!I10+'TP-F1Q-T'!J10+'TP-F1Q-T'!P10+'TP-F1Q-T'!R10+'TP-F1Q-T'!S10+'TP-F1Q-T'!D14+'TP-F1Q-T'!E14+'TP-F1Q-T'!F14+'TP-F1Q-T'!G14+'TP-F1Q-T'!H14+'TP-F1Q-T'!I14+'TP-F1Q-T'!J14+'TP-F1Q-T'!P14+'TP-F1Q-T'!Q14+'TP-F1Q-T'!R14+'TP-F1Q-T'!S14+'TP-F1Q-T'!D18+'TP-F1Q-T'!E18+'TP-F1Q-T'!G18+'TP-F1Q-T'!I18+'TP-F1Q-T'!J18+'TP-F1Q-T'!P18+'TP-F1Q-T'!R18+'TP-F1Q-T'!S18,0,1),0)</f>
        <v>0</v>
      </c>
      <c r="C766" s="483" t="s">
        <v>3928</v>
      </c>
      <c r="D766" s="1081" t="s">
        <v>3929</v>
      </c>
      <c r="E766" s="1081"/>
      <c r="F766" s="1081"/>
      <c r="G766" s="1081"/>
      <c r="H766" s="1081"/>
      <c r="I766" s="1081"/>
      <c r="J766" s="1081"/>
      <c r="K766" s="1081"/>
      <c r="L766" s="1081"/>
    </row>
    <row r="767" spans="1:12" ht="118.5" customHeight="1" thickBot="1" thickTop="1">
      <c r="A767" s="481" t="s">
        <v>3927</v>
      </c>
      <c r="B767" s="387">
        <f>IF(ISNUMBER(IF('BS-C1-T'!D62+'BS-C1-T'!D66+'BS-C1-T'!D70='TP-F1Q-T'!D10+'TP-F1Q-T'!E10+'TP-F1Q-T'!G10+'TP-F1Q-T'!I10+'TP-F1Q-T'!J10+'TP-F1Q-T'!P10+'TP-F1Q-T'!R10+'TP-F1Q-T'!S10,0,1)),IF('BS-C1-T'!D62+'BS-C1-T'!D66+'BS-C1-T'!D70='TP-F1Q-T'!D10+'TP-F1Q-T'!E10+'TP-F1Q-T'!G10+'TP-F1Q-T'!I10+'TP-F1Q-T'!J10+'TP-F1Q-T'!P10+'TP-F1Q-T'!R10+'TP-F1Q-T'!S10,0,1),0)</f>
        <v>0</v>
      </c>
      <c r="C767" s="483" t="s">
        <v>3930</v>
      </c>
      <c r="D767" s="1081" t="s">
        <v>3931</v>
      </c>
      <c r="E767" s="1081"/>
      <c r="F767" s="1081"/>
      <c r="G767" s="1081"/>
      <c r="H767" s="1081"/>
      <c r="I767" s="1081"/>
      <c r="J767" s="1081"/>
      <c r="K767" s="1081"/>
      <c r="L767" s="1081"/>
    </row>
    <row r="768" spans="1:12" ht="148.5" customHeight="1" thickBot="1" thickTop="1">
      <c r="A768" s="481" t="s">
        <v>3927</v>
      </c>
      <c r="B768" s="387">
        <f>IF(ISNUMBER(IF('BS-C1-T'!D63+'BS-C1-T'!D67+'BS-C1-T'!D71='TP-F1Q-T'!D14+'TP-F1Q-T'!E14+'TP-F1Q-T'!F14+'TP-F1Q-T'!G14+'TP-F1Q-T'!H14+'TP-F1Q-T'!I14+'TP-F1Q-T'!J14+'TP-F1Q-T'!P14+'TP-F1Q-T'!Q14+'TP-F1Q-T'!R14+'TP-F1Q-T'!S14,0,1)),IF('BS-C1-T'!D63+'BS-C1-T'!D67+'BS-C1-T'!D71='TP-F1Q-T'!D14+'TP-F1Q-T'!E14+'TP-F1Q-T'!F14+'TP-F1Q-T'!G14+'TP-F1Q-T'!H14+'TP-F1Q-T'!I14+'TP-F1Q-T'!J14+'TP-F1Q-T'!P14+'TP-F1Q-T'!Q14+'TP-F1Q-T'!R14+'TP-F1Q-T'!S14,0,1),0)</f>
        <v>0</v>
      </c>
      <c r="C768" s="483" t="s">
        <v>3932</v>
      </c>
      <c r="D768" s="1081" t="s">
        <v>3933</v>
      </c>
      <c r="E768" s="1081"/>
      <c r="F768" s="1081"/>
      <c r="G768" s="1081"/>
      <c r="H768" s="1081"/>
      <c r="I768" s="1081"/>
      <c r="J768" s="1081"/>
      <c r="K768" s="1081"/>
      <c r="L768" s="1081"/>
    </row>
    <row r="769" spans="1:12" ht="142.5" customHeight="1" thickBot="1" thickTop="1">
      <c r="A769" s="481" t="s">
        <v>3927</v>
      </c>
      <c r="B769" s="387">
        <f>IF(ISNUMBER(IF('BS-C1-T'!D64+'BS-C1-T'!D68+'BS-C1-T'!D72='TP-F1Q-T'!D18+'TP-F1Q-T'!E18+'TP-F1Q-T'!G18+'TP-F1Q-T'!I18+'TP-F1Q-T'!J18+'TP-F1Q-T'!P18+'TP-F1Q-T'!R18+'TP-F1Q-T'!S18,0,1)),IF('BS-C1-T'!D64+'BS-C1-T'!D68+'BS-C1-T'!D72='TP-F1Q-T'!D18+'TP-F1Q-T'!E18+'TP-F1Q-T'!G18+'TP-F1Q-T'!I18+'TP-F1Q-T'!J18+'TP-F1Q-T'!P18+'TP-F1Q-T'!R18+'TP-F1Q-T'!S18,0,1),0)</f>
        <v>0</v>
      </c>
      <c r="C769" s="483" t="s">
        <v>3934</v>
      </c>
      <c r="D769" s="1081" t="s">
        <v>3935</v>
      </c>
      <c r="E769" s="1081"/>
      <c r="F769" s="1081"/>
      <c r="G769" s="1081"/>
      <c r="H769" s="1081"/>
      <c r="I769" s="1081"/>
      <c r="J769" s="1081"/>
      <c r="K769" s="1081"/>
      <c r="L769" s="1081"/>
    </row>
    <row r="770" spans="1:12" ht="114" customHeight="1" thickBot="1" thickTop="1">
      <c r="A770" s="481" t="s">
        <v>3936</v>
      </c>
      <c r="B770" s="387">
        <f>IF(ISNUMBER(IF('BS-C1-T'!D32='TP-F1Q-T'!D16+'TP-F1Q-T'!E16+'TP-F1Q-T'!F16+'TP-F1Q-T'!G16+'TP-F1Q-T'!H16+'TP-F1Q-T'!I16+'TP-F1Q-T'!J16+'TP-F1Q-T'!P16+'TP-F1Q-T'!Q16+'TP-F1Q-T'!R16+'TP-F1Q-T'!S16+'TP-E1Q-T'!T29,0,1)),IF('BS-C1-T'!D32='TP-F1Q-T'!D16+'TP-F1Q-T'!E16+'TP-F1Q-T'!F16+'TP-F1Q-T'!G16+'TP-F1Q-T'!H16+'TP-F1Q-T'!I16+'TP-F1Q-T'!J16+'TP-F1Q-T'!P16+'TP-F1Q-T'!Q16+'TP-F1Q-T'!R16+'TP-F1Q-T'!S16+'TP-E1Q-T'!T29,0,1),0)</f>
        <v>0</v>
      </c>
      <c r="C770" s="483" t="s">
        <v>3937</v>
      </c>
      <c r="D770" s="1081" t="s">
        <v>3938</v>
      </c>
      <c r="E770" s="1081"/>
      <c r="F770" s="1081"/>
      <c r="G770" s="1081"/>
      <c r="H770" s="1081"/>
      <c r="I770" s="1081"/>
      <c r="J770" s="1081"/>
      <c r="K770" s="1081"/>
      <c r="L770" s="1081"/>
    </row>
    <row r="771" spans="1:12" ht="99.75" customHeight="1" thickBot="1" thickTop="1">
      <c r="A771" s="481" t="s">
        <v>3939</v>
      </c>
      <c r="B771" s="387">
        <f>IF(ISNUMBER(IF('BS-C1-T'!D52+'BS-C1-T'!D56='TP-E1Q-T'!T28,0,1)),IF('BS-C1-T'!D52+'BS-C1-T'!D56='TP-E1Q-T'!T28,0,1),0)</f>
        <v>0</v>
      </c>
      <c r="C771" s="483" t="s">
        <v>3940</v>
      </c>
      <c r="D771" s="1081" t="s">
        <v>3941</v>
      </c>
      <c r="E771" s="1081"/>
      <c r="F771" s="1081"/>
      <c r="G771" s="1081"/>
      <c r="H771" s="1081"/>
      <c r="I771" s="1081"/>
      <c r="J771" s="1081"/>
      <c r="K771" s="1081"/>
      <c r="L771" s="1081"/>
    </row>
    <row r="772" spans="1:12" ht="99.75" customHeight="1" thickBot="1" thickTop="1">
      <c r="A772" s="481" t="s">
        <v>3942</v>
      </c>
      <c r="B772" s="387">
        <f>IF(ISNUMBER(IF('MCR-B4B-T'!H9+'MCR-B4B-T'!K9&gt;='TP-E1Q-T'!D23,0,1)),IF('MCR-B4B-T'!H9+'MCR-B4B-T'!K9&gt;='TP-E1Q-T'!D23,0,1*IF(AND('MCR-B4B-T'!H9="",'MCR-B4B-T'!K9=""),0,1)),0)</f>
        <v>0</v>
      </c>
      <c r="C772" s="483" t="s">
        <v>3943</v>
      </c>
      <c r="D772" s="1081" t="s">
        <v>3944</v>
      </c>
      <c r="E772" s="1081"/>
      <c r="F772" s="1081"/>
      <c r="G772" s="1081"/>
      <c r="H772" s="1081"/>
      <c r="I772" s="1081"/>
      <c r="J772" s="1081"/>
      <c r="K772" s="1081"/>
      <c r="L772" s="1081"/>
    </row>
    <row r="773" spans="1:12" ht="99.75" customHeight="1" thickBot="1" thickTop="1">
      <c r="A773" s="481" t="s">
        <v>3942</v>
      </c>
      <c r="B773" s="387">
        <f>IF(ISNUMBER(IF('MCR-B4B-T'!H10+'MCR-B4B-T'!K10&gt;='TP-E1Q-T'!E23,0,1)),IF('MCR-B4B-T'!H10+'MCR-B4B-T'!K10&gt;='TP-E1Q-T'!E23,0,1*IF(AND('MCR-B4B-T'!H10="",'MCR-B4B-T'!K10=""),0,1)),0)</f>
        <v>0</v>
      </c>
      <c r="C773" s="483" t="s">
        <v>3945</v>
      </c>
      <c r="D773" s="1081" t="s">
        <v>3946</v>
      </c>
      <c r="E773" s="1081"/>
      <c r="F773" s="1081"/>
      <c r="G773" s="1081"/>
      <c r="H773" s="1081"/>
      <c r="I773" s="1081"/>
      <c r="J773" s="1081"/>
      <c r="K773" s="1081"/>
      <c r="L773" s="1081"/>
    </row>
    <row r="774" spans="1:12" ht="99.75" customHeight="1" thickBot="1" thickTop="1">
      <c r="A774" s="481" t="s">
        <v>3942</v>
      </c>
      <c r="B774" s="387">
        <f>IF(ISNUMBER(IF('MCR-B4B-T'!H11+'MCR-B4B-T'!K11&gt;='TP-E1Q-T'!F23,0,1)),IF('MCR-B4B-T'!H11+'MCR-B4B-T'!K11&gt;='TP-E1Q-T'!F23,0,1*IF(AND('MCR-B4B-T'!H11="",'MCR-B4B-T'!K11=""),0,1)),0)</f>
        <v>0</v>
      </c>
      <c r="C774" s="483" t="s">
        <v>3947</v>
      </c>
      <c r="D774" s="1081" t="s">
        <v>3948</v>
      </c>
      <c r="E774" s="1081"/>
      <c r="F774" s="1081"/>
      <c r="G774" s="1081"/>
      <c r="H774" s="1081"/>
      <c r="I774" s="1081"/>
      <c r="J774" s="1081"/>
      <c r="K774" s="1081"/>
      <c r="L774" s="1081"/>
    </row>
    <row r="775" spans="1:12" ht="99.75" customHeight="1" thickBot="1" thickTop="1">
      <c r="A775" s="481" t="s">
        <v>3942</v>
      </c>
      <c r="B775" s="387">
        <f>IF(ISNUMBER(IF('MCR-B4B-T'!H12+'MCR-B4B-T'!K12&gt;='TP-E1Q-T'!G23,0,1)),IF('MCR-B4B-T'!H12+'MCR-B4B-T'!K12&gt;='TP-E1Q-T'!G23,0,1*IF(AND('MCR-B4B-T'!H12="",'MCR-B4B-T'!K12=""),0,1)),0)</f>
        <v>0</v>
      </c>
      <c r="C775" s="483" t="s">
        <v>3949</v>
      </c>
      <c r="D775" s="1081" t="s">
        <v>3950</v>
      </c>
      <c r="E775" s="1081"/>
      <c r="F775" s="1081"/>
      <c r="G775" s="1081"/>
      <c r="H775" s="1081"/>
      <c r="I775" s="1081"/>
      <c r="J775" s="1081"/>
      <c r="K775" s="1081"/>
      <c r="L775" s="1081"/>
    </row>
    <row r="776" spans="1:12" ht="99.75" customHeight="1" thickBot="1" thickTop="1">
      <c r="A776" s="481" t="s">
        <v>3942</v>
      </c>
      <c r="B776" s="387">
        <f>IF(ISNUMBER(IF('MCR-B4B-T'!H13+'MCR-B4B-T'!K13&gt;='TP-E1Q-T'!H23,0,1)),IF('MCR-B4B-T'!H13+'MCR-B4B-T'!K13&gt;='TP-E1Q-T'!H23,0,1*IF(AND('MCR-B4B-T'!H13="",'MCR-B4B-T'!K13=""),0,1)),0)</f>
        <v>0</v>
      </c>
      <c r="C776" s="483" t="s">
        <v>3951</v>
      </c>
      <c r="D776" s="1081" t="s">
        <v>3952</v>
      </c>
      <c r="E776" s="1081"/>
      <c r="F776" s="1081"/>
      <c r="G776" s="1081"/>
      <c r="H776" s="1081"/>
      <c r="I776" s="1081"/>
      <c r="J776" s="1081"/>
      <c r="K776" s="1081"/>
      <c r="L776" s="1081"/>
    </row>
    <row r="777" spans="1:12" ht="99.75" customHeight="1" thickBot="1" thickTop="1">
      <c r="A777" s="481" t="s">
        <v>3942</v>
      </c>
      <c r="B777" s="387">
        <f>IF(ISNUMBER(IF('MCR-B4B-T'!H14+'MCR-B4B-T'!K14&gt;='TP-E1Q-T'!I23,0,1)),IF('MCR-B4B-T'!H14+'MCR-B4B-T'!K14&gt;='TP-E1Q-T'!I23,0,1*IF(AND('MCR-B4B-T'!H14="",'MCR-B4B-T'!K14=""),0,1)),0)</f>
        <v>0</v>
      </c>
      <c r="C777" s="483" t="s">
        <v>3953</v>
      </c>
      <c r="D777" s="1081" t="s">
        <v>3954</v>
      </c>
      <c r="E777" s="1081"/>
      <c r="F777" s="1081"/>
      <c r="G777" s="1081"/>
      <c r="H777" s="1081"/>
      <c r="I777" s="1081"/>
      <c r="J777" s="1081"/>
      <c r="K777" s="1081"/>
      <c r="L777" s="1081"/>
    </row>
    <row r="778" spans="1:12" ht="99.75" customHeight="1" thickBot="1" thickTop="1">
      <c r="A778" s="481" t="s">
        <v>3942</v>
      </c>
      <c r="B778" s="387">
        <f>IF(ISNUMBER(IF('MCR-B4B-T'!H15+'MCR-B4B-T'!K15&gt;='TP-E1Q-T'!J23,0,1)),IF('MCR-B4B-T'!H15+'MCR-B4B-T'!K15&gt;='TP-E1Q-T'!J23,0,1*IF(AND('MCR-B4B-T'!H15="",'MCR-B4B-T'!K15=""),0,1)),0)</f>
        <v>0</v>
      </c>
      <c r="C778" s="483" t="s">
        <v>3955</v>
      </c>
      <c r="D778" s="1081" t="s">
        <v>3956</v>
      </c>
      <c r="E778" s="1081"/>
      <c r="F778" s="1081"/>
      <c r="G778" s="1081"/>
      <c r="H778" s="1081"/>
      <c r="I778" s="1081"/>
      <c r="J778" s="1081"/>
      <c r="K778" s="1081"/>
      <c r="L778" s="1081"/>
    </row>
    <row r="779" spans="1:12" ht="99.75" customHeight="1" thickBot="1" thickTop="1">
      <c r="A779" s="481" t="s">
        <v>3942</v>
      </c>
      <c r="B779" s="387">
        <f>IF(ISNUMBER(IF('MCR-B4B-T'!H16+'MCR-B4B-T'!K16&gt;='TP-E1Q-T'!K23,0,1)),IF('MCR-B4B-T'!H16+'MCR-B4B-T'!K16&gt;='TP-E1Q-T'!K23,0,1*IF(AND('MCR-B4B-T'!H16="",'MCR-B4B-T'!K16=""),0,1)),0)</f>
        <v>0</v>
      </c>
      <c r="C779" s="483" t="s">
        <v>3957</v>
      </c>
      <c r="D779" s="1081" t="s">
        <v>3958</v>
      </c>
      <c r="E779" s="1081"/>
      <c r="F779" s="1081"/>
      <c r="G779" s="1081"/>
      <c r="H779" s="1081"/>
      <c r="I779" s="1081"/>
      <c r="J779" s="1081"/>
      <c r="K779" s="1081"/>
      <c r="L779" s="1081"/>
    </row>
    <row r="780" spans="1:12" ht="99.75" customHeight="1" thickBot="1" thickTop="1">
      <c r="A780" s="481" t="s">
        <v>3942</v>
      </c>
      <c r="B780" s="387">
        <f>IF(ISNUMBER(IF('MCR-B4B-T'!H17+'MCR-B4B-T'!K17&gt;='TP-E1Q-T'!L23,0,1)),IF('MCR-B4B-T'!H17+'MCR-B4B-T'!K17&gt;='TP-E1Q-T'!L23,0,1*IF(AND('MCR-B4B-T'!H17="",'MCR-B4B-T'!K17=""),0,1)),0)</f>
        <v>0</v>
      </c>
      <c r="C780" s="483" t="s">
        <v>3959</v>
      </c>
      <c r="D780" s="1081" t="s">
        <v>3960</v>
      </c>
      <c r="E780" s="1081"/>
      <c r="F780" s="1081"/>
      <c r="G780" s="1081"/>
      <c r="H780" s="1081"/>
      <c r="I780" s="1081"/>
      <c r="J780" s="1081"/>
      <c r="K780" s="1081"/>
      <c r="L780" s="1081"/>
    </row>
    <row r="781" spans="1:12" ht="99.75" customHeight="1" thickBot="1" thickTop="1">
      <c r="A781" s="481" t="s">
        <v>3942</v>
      </c>
      <c r="B781" s="387">
        <f>IF(ISNUMBER(IF('MCR-B4B-T'!H18+'MCR-B4B-T'!K18&gt;='TP-E1Q-T'!M23,0,1)),IF('MCR-B4B-T'!H18+'MCR-B4B-T'!K18&gt;='TP-E1Q-T'!M23,0,1*IF(AND('MCR-B4B-T'!H18="",'MCR-B4B-T'!K18=""),0,1)),0)</f>
        <v>0</v>
      </c>
      <c r="C781" s="483" t="s">
        <v>3961</v>
      </c>
      <c r="D781" s="1081" t="s">
        <v>3962</v>
      </c>
      <c r="E781" s="1081"/>
      <c r="F781" s="1081"/>
      <c r="G781" s="1081"/>
      <c r="H781" s="1081"/>
      <c r="I781" s="1081"/>
      <c r="J781" s="1081"/>
      <c r="K781" s="1081"/>
      <c r="L781" s="1081"/>
    </row>
    <row r="782" spans="1:12" ht="99.75" customHeight="1" thickBot="1" thickTop="1">
      <c r="A782" s="481" t="s">
        <v>3942</v>
      </c>
      <c r="B782" s="387">
        <f>IF(ISNUMBER(IF('MCR-B4B-T'!H19+'MCR-B4B-T'!K19&gt;='TP-E1Q-T'!N23,0,1)),IF('MCR-B4B-T'!H19+'MCR-B4B-T'!K19&gt;='TP-E1Q-T'!N23,0,1*IF(AND('MCR-B4B-T'!H19="",'MCR-B4B-T'!K19=""),0,1)),0)</f>
        <v>0</v>
      </c>
      <c r="C782" s="483" t="s">
        <v>3963</v>
      </c>
      <c r="D782" s="1081" t="s">
        <v>3964</v>
      </c>
      <c r="E782" s="1081"/>
      <c r="F782" s="1081"/>
      <c r="G782" s="1081"/>
      <c r="H782" s="1081"/>
      <c r="I782" s="1081"/>
      <c r="J782" s="1081"/>
      <c r="K782" s="1081"/>
      <c r="L782" s="1081"/>
    </row>
    <row r="783" spans="1:12" ht="99.75" customHeight="1" thickBot="1" thickTop="1">
      <c r="A783" s="481" t="s">
        <v>3942</v>
      </c>
      <c r="B783" s="387">
        <f>IF(ISNUMBER(IF('MCR-B4B-T'!H20+'MCR-B4B-T'!K20&gt;='TP-E1Q-T'!O23,0,1)),IF('MCR-B4B-T'!H20+'MCR-B4B-T'!K20&gt;='TP-E1Q-T'!O23,0,1*IF(AND('MCR-B4B-T'!H20="",'MCR-B4B-T'!K20=""),0,1)),0)</f>
        <v>0</v>
      </c>
      <c r="C783" s="483" t="s">
        <v>3965</v>
      </c>
      <c r="D783" s="1081" t="s">
        <v>3966</v>
      </c>
      <c r="E783" s="1081"/>
      <c r="F783" s="1081"/>
      <c r="G783" s="1081"/>
      <c r="H783" s="1081"/>
      <c r="I783" s="1081"/>
      <c r="J783" s="1081"/>
      <c r="K783" s="1081"/>
      <c r="L783" s="1081"/>
    </row>
    <row r="784" spans="1:12" ht="99.75" customHeight="1" thickBot="1" thickTop="1">
      <c r="A784" s="481" t="s">
        <v>3942</v>
      </c>
      <c r="B784" s="387">
        <f>IF(ISNUMBER(IF('MCR-B4B-T'!H21+'MCR-B4B-T'!K21&gt;='TP-E1Q-T'!Q23,0,1)),IF('MCR-B4B-T'!H21+'MCR-B4B-T'!K21&gt;='TP-E1Q-T'!Q23,0,1*IF(AND('MCR-B4B-T'!H21="",'MCR-B4B-T'!K21=""),0,1)),0)</f>
        <v>0</v>
      </c>
      <c r="C784" s="483" t="s">
        <v>3967</v>
      </c>
      <c r="D784" s="1081" t="s">
        <v>3968</v>
      </c>
      <c r="E784" s="1081"/>
      <c r="F784" s="1081"/>
      <c r="G784" s="1081"/>
      <c r="H784" s="1081"/>
      <c r="I784" s="1081"/>
      <c r="J784" s="1081"/>
      <c r="K784" s="1081"/>
      <c r="L784" s="1081"/>
    </row>
    <row r="785" spans="1:12" ht="99.75" customHeight="1" thickBot="1" thickTop="1">
      <c r="A785" s="481" t="s">
        <v>3942</v>
      </c>
      <c r="B785" s="387">
        <f>IF(ISNUMBER(IF('MCR-B4B-T'!H24+'MCR-B4B-T'!K24&gt;='TP-E1Q-T'!P23,0,1)),IF('MCR-B4B-T'!H24+'MCR-B4B-T'!K24&gt;='TP-E1Q-T'!P23,0,1*IF(AND('MCR-B4B-T'!H24="",'MCR-B4B-T'!K24=""),0,1)),0)</f>
        <v>0</v>
      </c>
      <c r="C785" s="483" t="s">
        <v>3969</v>
      </c>
      <c r="D785" s="1081" t="s">
        <v>3970</v>
      </c>
      <c r="E785" s="1081"/>
      <c r="F785" s="1081"/>
      <c r="G785" s="1081"/>
      <c r="H785" s="1081"/>
      <c r="I785" s="1081"/>
      <c r="J785" s="1081"/>
      <c r="K785" s="1081"/>
      <c r="L785" s="1081"/>
    </row>
    <row r="786" spans="1:12" ht="99.75" customHeight="1" thickBot="1" thickTop="1">
      <c r="A786" s="481" t="s">
        <v>3942</v>
      </c>
      <c r="B786" s="387">
        <f>IF(ISNUMBER(IF('MCR-B4B-T'!H23+'MCR-B4B-T'!K23&gt;='TP-E1Q-T'!R23,0,1)),IF('MCR-B4B-T'!H23+'MCR-B4B-T'!K23&gt;='TP-E1Q-T'!R23,0,1*IF(AND('MCR-B4B-T'!H23="",'MCR-B4B-T'!K23=""),0,1)),0)</f>
        <v>0</v>
      </c>
      <c r="C786" s="483" t="s">
        <v>3971</v>
      </c>
      <c r="D786" s="1081" t="s">
        <v>3972</v>
      </c>
      <c r="E786" s="1081"/>
      <c r="F786" s="1081"/>
      <c r="G786" s="1081"/>
      <c r="H786" s="1081"/>
      <c r="I786" s="1081"/>
      <c r="J786" s="1081"/>
      <c r="K786" s="1081"/>
      <c r="L786" s="1081"/>
    </row>
    <row r="787" spans="1:12" ht="99.75" customHeight="1" thickBot="1" thickTop="1">
      <c r="A787" s="481" t="s">
        <v>3942</v>
      </c>
      <c r="B787" s="387">
        <f>IF(ISNUMBER(IF('MCR-B4B-T'!H22+'MCR-B4B-T'!K22&gt;='TP-E1Q-T'!S23,0,1)),IF('MCR-B4B-T'!H22+'MCR-B4B-T'!K22&gt;='TP-E1Q-T'!S23,0,1*IF(AND('MCR-B4B-T'!H22="",'MCR-B4B-T'!K22=""),0,1)),0)</f>
        <v>0</v>
      </c>
      <c r="C787" s="483" t="s">
        <v>3973</v>
      </c>
      <c r="D787" s="1081" t="s">
        <v>3974</v>
      </c>
      <c r="E787" s="1081"/>
      <c r="F787" s="1081"/>
      <c r="G787" s="1081"/>
      <c r="H787" s="1081"/>
      <c r="I787" s="1081"/>
      <c r="J787" s="1081"/>
      <c r="K787" s="1081"/>
      <c r="L787" s="1081"/>
    </row>
    <row r="788" spans="1:12" ht="99.75" customHeight="1" thickBot="1" thickTop="1">
      <c r="A788" s="481" t="s">
        <v>3975</v>
      </c>
      <c r="B788" s="387">
        <f>IF(ISNUMBER(IF('MCR-B4B-T'!H30+'MCR-B4B-T'!K30+'MCR-B4B-T'!H31+'MCR-B4B-T'!K31&gt;='TP-F1Q-T'!D14-'TP-F1Q-T'!D16,0,1)),IF('MCR-B4B-T'!H30+'MCR-B4B-T'!K30+'MCR-B4B-T'!H31+'MCR-B4B-T'!K31&gt;='TP-F1Q-T'!D14-'TP-F1Q-T'!D16,0,1*IF(AND('MCR-B4B-T'!H30="",'MCR-B4B-T'!K30="",'MCR-B4B-T'!H31="",'MCR-B4B-T'!K31=""),0,1)),0)</f>
        <v>0</v>
      </c>
      <c r="C788" s="483" t="s">
        <v>3976</v>
      </c>
      <c r="D788" s="1081" t="s">
        <v>3977</v>
      </c>
      <c r="E788" s="1081"/>
      <c r="F788" s="1081"/>
      <c r="G788" s="1081"/>
      <c r="H788" s="1081"/>
      <c r="I788" s="1081"/>
      <c r="J788" s="1081"/>
      <c r="K788" s="1081"/>
      <c r="L788" s="1081"/>
    </row>
    <row r="789" spans="1:12" ht="99.75" customHeight="1" thickBot="1" thickTop="1">
      <c r="A789" s="481" t="s">
        <v>3975</v>
      </c>
      <c r="B789" s="387">
        <f>IF(ISNUMBER(IF('MCR-B4B-T'!H32+'MCR-B4B-T'!K32&gt;='TP-F1Q-T'!E14+'TP-F1Q-T'!F14-'TP-F1Q-T'!E16-'TP-F1Q-T'!F16,0,1)),IF('MCR-B4B-T'!H32+'MCR-B4B-T'!K32&gt;='TP-F1Q-T'!E14+'TP-F1Q-T'!F14-'TP-F1Q-T'!E16-'TP-F1Q-T'!F16,0,1*IF(AND('MCR-B4B-T'!H32="",'MCR-B4B-T'!K32=""),0,1)),0)</f>
        <v>0</v>
      </c>
      <c r="C789" s="483" t="s">
        <v>3978</v>
      </c>
      <c r="D789" s="1081" t="s">
        <v>3979</v>
      </c>
      <c r="E789" s="1081"/>
      <c r="F789" s="1081"/>
      <c r="G789" s="1081"/>
      <c r="H789" s="1081"/>
      <c r="I789" s="1081"/>
      <c r="J789" s="1081"/>
      <c r="K789" s="1081"/>
      <c r="L789" s="1081"/>
    </row>
    <row r="790" spans="1:12" ht="120" customHeight="1" thickBot="1" thickTop="1">
      <c r="A790" s="481" t="s">
        <v>3975</v>
      </c>
      <c r="B790" s="387">
        <f>IF(ISNUMBER(IF('MCR-B4B-T'!H33+'MCR-B4B-T'!K33&gt;='TP-F1Q-T'!G14+'TP-F1Q-T'!G16-'TP-F1Q-T'!H16+'TP-F1Q-T'!I14+'TP-F1Q-T'!P14-'TP-F1Q-T'!I16-'TP-F1Q-T'!P16+'TP-F1Q-T'!Q14+'TP-F1Q-T'!R14+'TP-F1Q-T'!S14-'TP-F1Q-T'!Q16-'TP-F1Q-T'!R16-'TP-F1Q-T'!S16,0,1)),IF('MCR-B4B-T'!H33+'MCR-B4B-T'!K33&gt;='TP-F1Q-T'!G14+'TP-F1Q-T'!G16-'TP-F1Q-T'!H16+'TP-F1Q-T'!I14+'TP-F1Q-T'!P14-'TP-F1Q-T'!I16-'TP-F1Q-T'!P16+'TP-F1Q-T'!Q14+'TP-F1Q-T'!R14+'TP-F1Q-T'!S14-'TP-F1Q-T'!Q16-'TP-F1Q-T'!R16-'TP-F1Q-T'!S16,0,1*IF(AND('MCR-B4B-T'!H33="",'MCR-B4B-T'!K33=""),0,1)),0)</f>
        <v>0</v>
      </c>
      <c r="C790" s="483" t="s">
        <v>3980</v>
      </c>
      <c r="D790" s="1081" t="s">
        <v>3981</v>
      </c>
      <c r="E790" s="1081"/>
      <c r="F790" s="1081"/>
      <c r="G790" s="1081"/>
      <c r="H790" s="1081"/>
      <c r="I790" s="1081"/>
      <c r="J790" s="1081"/>
      <c r="K790" s="1081"/>
      <c r="L790" s="1081"/>
    </row>
    <row r="791" spans="1:12" ht="99.75" customHeight="1" thickBot="1" thickTop="1">
      <c r="A791" s="481" t="s">
        <v>3982</v>
      </c>
      <c r="B791" s="387">
        <f>IF(ISNUMBER(IF('MCR-B4A-T'!F9&gt;='TP-E1Q-T'!D23,0,1)),IF('MCR-B4A-T'!F9&gt;='TP-E1Q-T'!D23,0,1*IF(AND('MCR-B4A-T'!F9=""),0,1)),0)</f>
        <v>0</v>
      </c>
      <c r="C791" s="483" t="s">
        <v>3983</v>
      </c>
      <c r="D791" s="1081" t="s">
        <v>3984</v>
      </c>
      <c r="E791" s="1081"/>
      <c r="F791" s="1081"/>
      <c r="G791" s="1081"/>
      <c r="H791" s="1081"/>
      <c r="I791" s="1081"/>
      <c r="J791" s="1081"/>
      <c r="K791" s="1081"/>
      <c r="L791" s="1081"/>
    </row>
    <row r="792" spans="1:12" ht="99.75" customHeight="1" thickBot="1" thickTop="1">
      <c r="A792" s="481" t="s">
        <v>3982</v>
      </c>
      <c r="B792" s="387">
        <f>IF(ISNUMBER(IF('MCR-B4A-T'!F10&gt;='TP-E1Q-T'!E23,0,1)),IF('MCR-B4A-T'!F10&gt;='TP-E1Q-T'!E23,0,1*IF(AND('MCR-B4A-T'!F10=""),0,1)),0)</f>
        <v>0</v>
      </c>
      <c r="C792" s="483" t="s">
        <v>3985</v>
      </c>
      <c r="D792" s="1081" t="s">
        <v>3986</v>
      </c>
      <c r="E792" s="1081"/>
      <c r="F792" s="1081"/>
      <c r="G792" s="1081"/>
      <c r="H792" s="1081"/>
      <c r="I792" s="1081"/>
      <c r="J792" s="1081"/>
      <c r="K792" s="1081"/>
      <c r="L792" s="1081"/>
    </row>
    <row r="793" spans="1:12" ht="99.75" customHeight="1" thickBot="1" thickTop="1">
      <c r="A793" s="481" t="s">
        <v>3982</v>
      </c>
      <c r="B793" s="387">
        <f>IF(ISNUMBER('MCR-B4A-T'!F11),IF('MCR-B4A-T'!F11&gt;='TP-E1Q-T'!F23,0,1*IF(AND('MCR-B4A-T'!F11=""),0,1)),0)</f>
        <v>0</v>
      </c>
      <c r="C793" s="483" t="s">
        <v>3987</v>
      </c>
      <c r="D793" s="1081" t="s">
        <v>3988</v>
      </c>
      <c r="E793" s="1081"/>
      <c r="F793" s="1081"/>
      <c r="G793" s="1081"/>
      <c r="H793" s="1081"/>
      <c r="I793" s="1081"/>
      <c r="J793" s="1081"/>
      <c r="K793" s="1081"/>
      <c r="L793" s="1081"/>
    </row>
    <row r="794" spans="1:12" ht="99.75" customHeight="1" thickBot="1" thickTop="1">
      <c r="A794" s="481" t="s">
        <v>3982</v>
      </c>
      <c r="B794" s="387">
        <f>IF(ISNUMBER('MCR-B4A-T'!F12),IF('MCR-B4A-T'!F12&gt;='TP-E1Q-T'!G23,0,1*IF(AND('MCR-B4A-T'!F12=""),0,1)),0)</f>
        <v>0</v>
      </c>
      <c r="C794" s="483" t="s">
        <v>3989</v>
      </c>
      <c r="D794" s="1081" t="s">
        <v>3990</v>
      </c>
      <c r="E794" s="1081"/>
      <c r="F794" s="1081"/>
      <c r="G794" s="1081"/>
      <c r="H794" s="1081"/>
      <c r="I794" s="1081"/>
      <c r="J794" s="1081"/>
      <c r="K794" s="1081"/>
      <c r="L794" s="1081"/>
    </row>
    <row r="795" spans="1:12" ht="99.75" customHeight="1" thickBot="1" thickTop="1">
      <c r="A795" s="481" t="s">
        <v>3982</v>
      </c>
      <c r="B795" s="387">
        <f>IF(ISNUMBER('MCR-B4A-T'!F13),IF('MCR-B4A-T'!F13&gt;='TP-E1Q-T'!H23,0,1*IF(AND('MCR-B4A-T'!F13=""),0,1)),0)</f>
        <v>0</v>
      </c>
      <c r="C795" s="483" t="s">
        <v>3991</v>
      </c>
      <c r="D795" s="1081" t="s">
        <v>3992</v>
      </c>
      <c r="E795" s="1081"/>
      <c r="F795" s="1081"/>
      <c r="G795" s="1081"/>
      <c r="H795" s="1081"/>
      <c r="I795" s="1081"/>
      <c r="J795" s="1081"/>
      <c r="K795" s="1081"/>
      <c r="L795" s="1081"/>
    </row>
    <row r="796" spans="1:12" ht="99.75" customHeight="1" thickBot="1" thickTop="1">
      <c r="A796" s="481" t="s">
        <v>3982</v>
      </c>
      <c r="B796" s="387">
        <f>IF(ISNUMBER('MCR-B4A-T'!F14),IF('MCR-B4A-T'!F14&gt;='TP-E1Q-T'!I23,0,1*IF(AND('MCR-B4A-T'!F14=""),0,1)),0)</f>
        <v>0</v>
      </c>
      <c r="C796" s="483" t="s">
        <v>3993</v>
      </c>
      <c r="D796" s="1081" t="s">
        <v>3994</v>
      </c>
      <c r="E796" s="1081"/>
      <c r="F796" s="1081"/>
      <c r="G796" s="1081"/>
      <c r="H796" s="1081"/>
      <c r="I796" s="1081"/>
      <c r="J796" s="1081"/>
      <c r="K796" s="1081"/>
      <c r="L796" s="1081"/>
    </row>
    <row r="797" spans="1:12" ht="99.75" customHeight="1" thickBot="1" thickTop="1">
      <c r="A797" s="481" t="s">
        <v>3982</v>
      </c>
      <c r="B797" s="387">
        <f>IF(ISNUMBER('MCR-B4A-T'!F15),IF('MCR-B4A-T'!F15&gt;='TP-E1Q-T'!J23,0,1*IF(AND('MCR-B4A-T'!F15=""),0,1)),0)</f>
        <v>0</v>
      </c>
      <c r="C797" s="483" t="s">
        <v>3995</v>
      </c>
      <c r="D797" s="1081" t="s">
        <v>3996</v>
      </c>
      <c r="E797" s="1081"/>
      <c r="F797" s="1081"/>
      <c r="G797" s="1081"/>
      <c r="H797" s="1081"/>
      <c r="I797" s="1081"/>
      <c r="J797" s="1081"/>
      <c r="K797" s="1081"/>
      <c r="L797" s="1081"/>
    </row>
    <row r="798" spans="1:12" ht="99.75" customHeight="1" thickBot="1" thickTop="1">
      <c r="A798" s="481" t="s">
        <v>3982</v>
      </c>
      <c r="B798" s="387">
        <f>IF(ISNUMBER('MCR-B4A-T'!F16),IF('MCR-B4A-T'!F16&gt;='TP-E1Q-T'!K23,0,1*IF(AND('MCR-B4A-T'!F16=""),0,1)),0)</f>
        <v>0</v>
      </c>
      <c r="C798" s="483" t="s">
        <v>3997</v>
      </c>
      <c r="D798" s="1081" t="s">
        <v>3998</v>
      </c>
      <c r="E798" s="1081"/>
      <c r="F798" s="1081"/>
      <c r="G798" s="1081"/>
      <c r="H798" s="1081"/>
      <c r="I798" s="1081"/>
      <c r="J798" s="1081"/>
      <c r="K798" s="1081"/>
      <c r="L798" s="1081"/>
    </row>
    <row r="799" spans="1:12" ht="99.75" customHeight="1" thickBot="1" thickTop="1">
      <c r="A799" s="481" t="s">
        <v>3982</v>
      </c>
      <c r="B799" s="387">
        <f>IF(ISNUMBER('MCR-B4A-T'!F17),IF('MCR-B4A-T'!F17&gt;='TP-E1Q-T'!L23,0,1*IF(AND('MCR-B4A-T'!F17=""),0,1)),0)</f>
        <v>0</v>
      </c>
      <c r="C799" s="483" t="s">
        <v>3999</v>
      </c>
      <c r="D799" s="1081" t="s">
        <v>4000</v>
      </c>
      <c r="E799" s="1081"/>
      <c r="F799" s="1081"/>
      <c r="G799" s="1081"/>
      <c r="H799" s="1081"/>
      <c r="I799" s="1081"/>
      <c r="J799" s="1081"/>
      <c r="K799" s="1081"/>
      <c r="L799" s="1081"/>
    </row>
    <row r="800" spans="1:12" ht="99.75" customHeight="1" thickBot="1" thickTop="1">
      <c r="A800" s="481" t="s">
        <v>3982</v>
      </c>
      <c r="B800" s="387">
        <f>IF(ISNUMBER('MCR-B4A-T'!F18),IF('MCR-B4A-T'!F18&gt;='TP-E1Q-T'!M23,0,1*IF(AND('MCR-B4A-T'!F18=""),0,1)),0)</f>
        <v>0</v>
      </c>
      <c r="C800" s="483" t="s">
        <v>4001</v>
      </c>
      <c r="D800" s="1081" t="s">
        <v>4002</v>
      </c>
      <c r="E800" s="1081"/>
      <c r="F800" s="1081"/>
      <c r="G800" s="1081"/>
      <c r="H800" s="1081"/>
      <c r="I800" s="1081"/>
      <c r="J800" s="1081"/>
      <c r="K800" s="1081"/>
      <c r="L800" s="1081"/>
    </row>
    <row r="801" spans="1:12" ht="99.75" customHeight="1" thickBot="1" thickTop="1">
      <c r="A801" s="481" t="s">
        <v>3982</v>
      </c>
      <c r="B801" s="387">
        <f>IF(ISNUMBER('MCR-B4A-T'!F19),IF('MCR-B4A-T'!F19&gt;='TP-E1Q-T'!N23,0,1*IF(AND('MCR-B4A-T'!F19=""),0,1)),0)</f>
        <v>0</v>
      </c>
      <c r="C801" s="483" t="s">
        <v>4003</v>
      </c>
      <c r="D801" s="1081" t="s">
        <v>4004</v>
      </c>
      <c r="E801" s="1081"/>
      <c r="F801" s="1081"/>
      <c r="G801" s="1081"/>
      <c r="H801" s="1081"/>
      <c r="I801" s="1081"/>
      <c r="J801" s="1081"/>
      <c r="K801" s="1081"/>
      <c r="L801" s="1081"/>
    </row>
    <row r="802" spans="1:12" ht="99.75" customHeight="1" thickBot="1" thickTop="1">
      <c r="A802" s="481" t="s">
        <v>3982</v>
      </c>
      <c r="B802" s="387">
        <f>IF(ISNUMBER('MCR-B4A-T'!F20),IF('MCR-B4A-T'!F20&gt;='TP-E1Q-T'!O23,0,1*IF(AND('MCR-B4A-T'!F20=""),0,1)),0)</f>
        <v>0</v>
      </c>
      <c r="C802" s="483" t="s">
        <v>4005</v>
      </c>
      <c r="D802" s="1081" t="s">
        <v>4006</v>
      </c>
      <c r="E802" s="1081"/>
      <c r="F802" s="1081"/>
      <c r="G802" s="1081"/>
      <c r="H802" s="1081"/>
      <c r="I802" s="1081"/>
      <c r="J802" s="1081"/>
      <c r="K802" s="1081"/>
      <c r="L802" s="1081"/>
    </row>
    <row r="803" spans="1:12" ht="99.75" customHeight="1" thickBot="1" thickTop="1">
      <c r="A803" s="481" t="s">
        <v>3982</v>
      </c>
      <c r="B803" s="387">
        <f>IF(ISNUMBER('MCR-B4A-T'!F21),IF('MCR-B4A-T'!F21&gt;='TP-E1Q-T'!P23,0,1*IF(AND('MCR-B4A-T'!F21=""),0,1)),0)</f>
        <v>0</v>
      </c>
      <c r="C803" s="483" t="s">
        <v>4007</v>
      </c>
      <c r="D803" s="1081" t="s">
        <v>4008</v>
      </c>
      <c r="E803" s="1081"/>
      <c r="F803" s="1081"/>
      <c r="G803" s="1081"/>
      <c r="H803" s="1081"/>
      <c r="I803" s="1081"/>
      <c r="J803" s="1081"/>
      <c r="K803" s="1081"/>
      <c r="L803" s="1081"/>
    </row>
    <row r="804" spans="1:12" ht="99.75" customHeight="1" thickBot="1" thickTop="1">
      <c r="A804" s="481" t="s">
        <v>3982</v>
      </c>
      <c r="B804" s="387">
        <f>IF(ISNUMBER('MCR-B4A-T'!F23),IF('MCR-B4A-T'!F23&gt;='TP-E1Q-T'!S23,0,1*IF(AND('MCR-B4A-T'!F23=""),0,1)),0)</f>
        <v>0</v>
      </c>
      <c r="C804" s="483" t="s">
        <v>4009</v>
      </c>
      <c r="D804" s="1081" t="s">
        <v>4010</v>
      </c>
      <c r="E804" s="1081"/>
      <c r="F804" s="1081"/>
      <c r="G804" s="1081"/>
      <c r="H804" s="1081"/>
      <c r="I804" s="1081"/>
      <c r="J804" s="1081"/>
      <c r="K804" s="1081"/>
      <c r="L804" s="1081"/>
    </row>
    <row r="805" spans="1:12" ht="99.75" customHeight="1" thickBot="1" thickTop="1">
      <c r="A805" s="481" t="s">
        <v>3982</v>
      </c>
      <c r="B805" s="387">
        <f>IF(ISNUMBER('MCR-B4A-T'!F24),IF('MCR-B4A-T'!F24&gt;='TP-E1Q-T'!Q23,0,1*IF(AND('MCR-B4A-T'!F24=""),0,1)),0)</f>
        <v>0</v>
      </c>
      <c r="C805" s="483" t="s">
        <v>4011</v>
      </c>
      <c r="D805" s="1081" t="s">
        <v>4012</v>
      </c>
      <c r="E805" s="1081"/>
      <c r="F805" s="1081"/>
      <c r="G805" s="1081"/>
      <c r="H805" s="1081"/>
      <c r="I805" s="1081"/>
      <c r="J805" s="1081"/>
      <c r="K805" s="1081"/>
      <c r="L805" s="1081"/>
    </row>
    <row r="806" spans="1:12" ht="99.75" customHeight="1" thickBot="1" thickTop="1">
      <c r="A806" s="481" t="s">
        <v>3982</v>
      </c>
      <c r="B806" s="387">
        <f>IF(ISNUMBER('MCR-B4A-T'!F22),IF('MCR-B4A-T'!F22&gt;='TP-E1Q-T'!R23,0,1*IF(AND('MCR-B4A-T'!F22=""),0,1)),0)</f>
        <v>0</v>
      </c>
      <c r="C806" s="483" t="s">
        <v>4013</v>
      </c>
      <c r="D806" s="1081" t="s">
        <v>4014</v>
      </c>
      <c r="E806" s="1081"/>
      <c r="F806" s="1081"/>
      <c r="G806" s="1081"/>
      <c r="H806" s="1081"/>
      <c r="I806" s="1081"/>
      <c r="J806" s="1081"/>
      <c r="K806" s="1081"/>
      <c r="L806" s="1081"/>
    </row>
    <row r="807" spans="1:12" ht="99.75" customHeight="1" thickBot="1" thickTop="1">
      <c r="A807" s="481" t="s">
        <v>4015</v>
      </c>
      <c r="B807" s="387">
        <f>IF(ISNUMBER(IF('MCR-B4A-T'!F30+'MCR-B4A-T'!F31&gt;='TP-F1Q-T'!D14-'TP-F1Q-T'!D16,0,1)),IF('MCR-B4A-T'!F30+'MCR-B4A-T'!F31&gt;='TP-F1Q-T'!D14-'TP-F1Q-T'!D16,0,1*IF(AND('MCR-B4A-T'!F30="",'MCR-B4A-T'!F31=""),0,1)),0)</f>
        <v>0</v>
      </c>
      <c r="C807" s="483" t="s">
        <v>4016</v>
      </c>
      <c r="D807" s="1081" t="s">
        <v>4017</v>
      </c>
      <c r="E807" s="1081"/>
      <c r="F807" s="1081"/>
      <c r="G807" s="1081"/>
      <c r="H807" s="1081"/>
      <c r="I807" s="1081"/>
      <c r="J807" s="1081"/>
      <c r="K807" s="1081"/>
      <c r="L807" s="1081"/>
    </row>
    <row r="808" spans="1:12" ht="99.75" customHeight="1" thickBot="1" thickTop="1">
      <c r="A808" s="481" t="s">
        <v>4015</v>
      </c>
      <c r="B808" s="387">
        <f>IF(ISNUMBER(IF('MCR-B4A-T'!F32&gt;='TP-F1Q-T'!E14+'TP-F1Q-T'!F14-'TP-F1Q-T'!E16-'TP-F1Q-T'!F16,0,1)),IF('MCR-B4A-T'!F32&gt;='TP-F1Q-T'!E14+'TP-F1Q-T'!F14-'TP-F1Q-T'!E16-'TP-F1Q-T'!F16,0,1*IF(AND('MCR-B4A-T'!F32=""),0,1)),0)</f>
        <v>0</v>
      </c>
      <c r="C808" s="483" t="s">
        <v>4018</v>
      </c>
      <c r="D808" s="1081" t="s">
        <v>4019</v>
      </c>
      <c r="E808" s="1081"/>
      <c r="F808" s="1081"/>
      <c r="G808" s="1081"/>
      <c r="H808" s="1081"/>
      <c r="I808" s="1081"/>
      <c r="J808" s="1081"/>
      <c r="K808" s="1081"/>
      <c r="L808" s="1081"/>
    </row>
    <row r="809" spans="1:12" ht="156.75" customHeight="1" thickBot="1" thickTop="1">
      <c r="A809" s="481" t="s">
        <v>4015</v>
      </c>
      <c r="B809" s="387">
        <f>IF(ISNUMBER(IF('MCR-B4A-T'!F33&gt;='TP-F1Q-T'!G14+'TP-F1Q-T'!H14+'TP-F1Q-T'!I14+'TP-F1Q-T'!J14+'TP-F1Q-T'!P14+'TP-F1Q-T'!Q14+'TP-F1Q-T'!R14+'TP-F1Q-T'!S14-'TP-F1Q-T'!G16-'TP-F1Q-T'!H16-'TP-F1Q-T'!I16-'TP-F1Q-T'!J16-'TP-F1Q-T'!P16-'TP-F1Q-T'!Q16-'TP-F1Q-T'!R16-'TP-F1Q-T'!S16,0,1)),IF('MCR-B4A-T'!F33&gt;='TP-F1Q-T'!G14+'TP-F1Q-T'!H14+'TP-F1Q-T'!I14+'TP-F1Q-T'!J14+'TP-F1Q-T'!P14+'TP-F1Q-T'!Q14+'TP-F1Q-T'!R14+'TP-F1Q-T'!S14-'TP-F1Q-T'!G16-'TP-F1Q-T'!H16-'TP-F1Q-T'!I16-'TP-F1Q-T'!J16-'TP-F1Q-T'!P16-'TP-F1Q-T'!Q16-'TP-F1Q-T'!R16-'TP-F1Q-T'!S16,0,1*IF(AND('MCR-B4A-T'!F33=""),0,1)),0)</f>
        <v>0</v>
      </c>
      <c r="C809" s="483" t="s">
        <v>4020</v>
      </c>
      <c r="D809" s="1081" t="s">
        <v>4021</v>
      </c>
      <c r="E809" s="1081"/>
      <c r="F809" s="1081"/>
      <c r="G809" s="1081"/>
      <c r="H809" s="1081"/>
      <c r="I809" s="1081"/>
      <c r="J809" s="1081"/>
      <c r="K809" s="1081"/>
      <c r="L809" s="1081"/>
    </row>
    <row r="810" spans="1:12" ht="147" customHeight="1" thickBot="1" thickTop="1">
      <c r="A810" s="482" t="s">
        <v>4022</v>
      </c>
      <c r="B810" s="480">
        <f>IF(ISNUMBER(IF('OF-B1Q-T'!D44='BS-C1-T'!D91+'BS-C1-T'!D87-'OF-B1Q-T'!D113-'OF-B1Q-T'!D114-'OF-B1Q-T'!D116-'OF-B1Q-T'!D36-'OF-B1Q-T'!D32,0,1)),IF('OF-B1Q-T'!D44='BS-C1-T'!D91+'BS-C1-T'!D87-'OF-B1Q-T'!D113-'OF-B1Q-T'!D114-'OF-B1Q-T'!D116-'OF-B1Q-T'!D36-'OF-B1Q-T'!D32,0,1),0)</f>
        <v>0</v>
      </c>
      <c r="C810" s="483" t="s">
        <v>4023</v>
      </c>
      <c r="D810" s="1081" t="s">
        <v>4024</v>
      </c>
      <c r="E810" s="1081"/>
      <c r="F810" s="1081"/>
      <c r="G810" s="1081"/>
      <c r="H810" s="1081"/>
      <c r="I810" s="1081"/>
      <c r="J810" s="1081"/>
      <c r="K810" s="1081"/>
      <c r="L810" s="1081"/>
    </row>
  </sheetData>
  <sheetProtection/>
  <mergeCells count="74">
    <mergeCell ref="D801:L801"/>
    <mergeCell ref="D802:L802"/>
    <mergeCell ref="D808:L808"/>
    <mergeCell ref="D809:L809"/>
    <mergeCell ref="D810:L810"/>
    <mergeCell ref="D803:L803"/>
    <mergeCell ref="D804:L804"/>
    <mergeCell ref="D805:L805"/>
    <mergeCell ref="D806:L806"/>
    <mergeCell ref="D807:L807"/>
    <mergeCell ref="D795:L795"/>
    <mergeCell ref="D796:L796"/>
    <mergeCell ref="D797:L797"/>
    <mergeCell ref="D798:L798"/>
    <mergeCell ref="D799:L799"/>
    <mergeCell ref="D800:L800"/>
    <mergeCell ref="D789:L789"/>
    <mergeCell ref="D790:L790"/>
    <mergeCell ref="D791:L791"/>
    <mergeCell ref="D792:L792"/>
    <mergeCell ref="D793:L793"/>
    <mergeCell ref="D794:L794"/>
    <mergeCell ref="D783:L783"/>
    <mergeCell ref="D784:L784"/>
    <mergeCell ref="D785:L785"/>
    <mergeCell ref="D786:L786"/>
    <mergeCell ref="D787:L787"/>
    <mergeCell ref="D788:L788"/>
    <mergeCell ref="D777:L777"/>
    <mergeCell ref="D778:L778"/>
    <mergeCell ref="D779:L779"/>
    <mergeCell ref="D780:L780"/>
    <mergeCell ref="D781:L781"/>
    <mergeCell ref="D782:L782"/>
    <mergeCell ref="D771:L771"/>
    <mergeCell ref="D772:L772"/>
    <mergeCell ref="D773:L773"/>
    <mergeCell ref="D774:L774"/>
    <mergeCell ref="D775:L775"/>
    <mergeCell ref="D776:L776"/>
    <mergeCell ref="D765:L765"/>
    <mergeCell ref="D766:L766"/>
    <mergeCell ref="D767:L767"/>
    <mergeCell ref="D768:L768"/>
    <mergeCell ref="D769:L769"/>
    <mergeCell ref="D770:L770"/>
    <mergeCell ref="D759:L759"/>
    <mergeCell ref="D760:L760"/>
    <mergeCell ref="D761:L761"/>
    <mergeCell ref="D762:L762"/>
    <mergeCell ref="D763:L763"/>
    <mergeCell ref="D764:L764"/>
    <mergeCell ref="D753:L753"/>
    <mergeCell ref="D754:L754"/>
    <mergeCell ref="D755:L755"/>
    <mergeCell ref="D756:L756"/>
    <mergeCell ref="D757:L757"/>
    <mergeCell ref="D758:L758"/>
    <mergeCell ref="D748:L748"/>
    <mergeCell ref="D749:L749"/>
    <mergeCell ref="D750:L750"/>
    <mergeCell ref="D751:L751"/>
    <mergeCell ref="D752:L752"/>
    <mergeCell ref="A742:A743"/>
    <mergeCell ref="A21:A49"/>
    <mergeCell ref="A54:A72"/>
    <mergeCell ref="A352:A355"/>
    <mergeCell ref="A360:A725"/>
    <mergeCell ref="A735:A737"/>
    <mergeCell ref="A314:A347"/>
    <mergeCell ref="A206:A211"/>
    <mergeCell ref="A216:A262"/>
    <mergeCell ref="A272:A309"/>
    <mergeCell ref="A77:A201"/>
  </mergeCells>
  <hyperlinks>
    <hyperlink ref="D747" location="Contrôle!A1" display="haut de page"/>
    <hyperlink ref="D741" location="Contrôle!A1" display="haut de page"/>
    <hyperlink ref="D734" location="Contrôle!A1" display="haut de page"/>
    <hyperlink ref="D730" location="Contrôle!A1" display="haut de page"/>
    <hyperlink ref="D351" location="Contrôle!A1" display="haut de page"/>
    <hyperlink ref="D359" location="Contrôle!A1" display="haut de page"/>
    <hyperlink ref="D313" location="Contrôle!A1" display="haut de page"/>
    <hyperlink ref="D266" location="Contrôle!A1" display="haut de page"/>
    <hyperlink ref="D271" location="Contrôle!A1" display="haut de page"/>
    <hyperlink ref="D215" location="Contrôle!A1" display="haut de page"/>
    <hyperlink ref="D205" location="Contrôle!A1" display="haut de page"/>
    <hyperlink ref="D76" location="Contrôle!A1" display="haut de page"/>
    <hyperlink ref="D53" location="Contrôle!A1" display="haut de page"/>
    <hyperlink ref="D18" location="Contrôle!A1" display="haut de page"/>
    <hyperlink ref="D20" location="Contrôle!A1" display="haut de page"/>
    <hyperlink ref="D2" location="Contrôle!D18" display="BI"/>
    <hyperlink ref="D3" location="Contrôle!D20" display="BS-C1"/>
    <hyperlink ref="D4" location="Contrôle!D53" display="TP-F1Q"/>
    <hyperlink ref="D5" location="Contrôle!D76" display="TP-E1Q"/>
    <hyperlink ref="D6" location="Contrôle!D205" display="SCR-B2A"/>
    <hyperlink ref="D7" location="Contrôle!D215" display="SCR-B3A"/>
    <hyperlink ref="D8" location="Contrôle!D266" display="SCR-B3B"/>
    <hyperlink ref="D9" location="Contrôle!D271" display="SCR-B3C"/>
    <hyperlink ref="D10:D13" location="Contrôle!D271" display="SCR-B3C"/>
    <hyperlink ref="D10" location="Contrôle!D313" display="SCR-B3D"/>
    <hyperlink ref="D11" location="Contrôle!D351" display="SCR-B3E"/>
    <hyperlink ref="D12" location="Contrôle!D359" display="SCR-B3F"/>
    <hyperlink ref="D13" location="Contrôle!D730" display="SCR-B3G"/>
    <hyperlink ref="D14" location="Contrôle!D734" display="MCR-B4A"/>
    <hyperlink ref="D15" location="Contrôle!D741" display="MCR-B4B"/>
    <hyperlink ref="E16" location="Contrôle!D747" display="Contrôles inter-éta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D6" sqref="D6"/>
    </sheetView>
  </sheetViews>
  <sheetFormatPr defaultColWidth="11.421875" defaultRowHeight="15"/>
  <cols>
    <col min="1" max="1" width="62.140625" style="28" customWidth="1"/>
    <col min="2" max="2" width="8.8515625" style="28" customWidth="1"/>
    <col min="3" max="3" width="6.00390625" style="28" customWidth="1"/>
    <col min="4" max="4" width="24.8515625" style="28" customWidth="1"/>
    <col min="5" max="5" width="26.421875" style="28" customWidth="1"/>
    <col min="6" max="16384" width="11.421875" style="28" customWidth="1"/>
  </cols>
  <sheetData>
    <row r="1" spans="1:5" ht="15">
      <c r="A1" s="8" t="s">
        <v>29</v>
      </c>
      <c r="B1" s="8"/>
      <c r="C1" s="8"/>
      <c r="D1" s="227"/>
      <c r="E1" s="228" t="s">
        <v>1646</v>
      </c>
    </row>
    <row r="2" spans="1:5" ht="15">
      <c r="A2" s="204" t="s">
        <v>1728</v>
      </c>
      <c r="B2" s="204"/>
      <c r="C2" s="204"/>
      <c r="D2" s="229"/>
      <c r="E2" s="226" t="s">
        <v>4373</v>
      </c>
    </row>
    <row r="3" spans="1:5" ht="15">
      <c r="A3" s="204"/>
      <c r="B3" s="204"/>
      <c r="C3" s="204"/>
      <c r="D3" s="536"/>
      <c r="E3" s="226" t="s">
        <v>4372</v>
      </c>
    </row>
    <row r="4" spans="1:5" ht="21" customHeight="1">
      <c r="A4" s="263" t="s">
        <v>1729</v>
      </c>
      <c r="B4" s="263"/>
      <c r="C4" s="266">
        <v>1</v>
      </c>
      <c r="D4" s="264" t="s">
        <v>1438</v>
      </c>
      <c r="E4" s="34"/>
    </row>
    <row r="5" spans="1:5" ht="28.5">
      <c r="A5" s="224" t="s">
        <v>1730</v>
      </c>
      <c r="B5" s="224"/>
      <c r="C5" s="224"/>
      <c r="D5" s="35" t="s">
        <v>1796</v>
      </c>
      <c r="E5" s="36" t="s">
        <v>1797</v>
      </c>
    </row>
    <row r="6" spans="1:5" ht="14.25">
      <c r="A6" s="37" t="s">
        <v>1731</v>
      </c>
      <c r="B6" s="37"/>
      <c r="C6" s="37">
        <v>2</v>
      </c>
      <c r="D6" s="917"/>
      <c r="E6" s="599" t="s">
        <v>1439</v>
      </c>
    </row>
    <row r="7" spans="1:5" ht="14.25">
      <c r="A7" s="37" t="s">
        <v>1732</v>
      </c>
      <c r="B7" s="37"/>
      <c r="C7" s="37">
        <v>3</v>
      </c>
      <c r="D7" s="917"/>
      <c r="E7" s="599" t="s">
        <v>1440</v>
      </c>
    </row>
    <row r="8" spans="1:5" ht="14.25">
      <c r="A8" s="37" t="s">
        <v>1733</v>
      </c>
      <c r="B8" s="37"/>
      <c r="C8" s="37">
        <v>4</v>
      </c>
      <c r="D8" s="599" t="s">
        <v>1401</v>
      </c>
      <c r="E8" s="599" t="s">
        <v>1401</v>
      </c>
    </row>
    <row r="9" spans="1:5" ht="14.25">
      <c r="A9" s="37" t="s">
        <v>1734</v>
      </c>
      <c r="B9" s="37"/>
      <c r="C9" s="37">
        <v>5</v>
      </c>
      <c r="D9" s="599" t="s">
        <v>1426</v>
      </c>
      <c r="E9" s="599" t="s">
        <v>1426</v>
      </c>
    </row>
    <row r="10" spans="1:5" ht="14.25">
      <c r="A10" s="37" t="s">
        <v>1735</v>
      </c>
      <c r="B10" s="37"/>
      <c r="C10" s="37">
        <v>6</v>
      </c>
      <c r="D10" s="599" t="s">
        <v>1441</v>
      </c>
      <c r="E10" s="599" t="s">
        <v>1441</v>
      </c>
    </row>
    <row r="11" spans="1:5" ht="14.25">
      <c r="A11" s="37" t="s">
        <v>1736</v>
      </c>
      <c r="B11" s="37"/>
      <c r="C11" s="37">
        <v>7</v>
      </c>
      <c r="D11" s="599" t="s">
        <v>1402</v>
      </c>
      <c r="E11" s="599" t="s">
        <v>1402</v>
      </c>
    </row>
    <row r="12" spans="1:5" s="4" customFormat="1" ht="45.75" customHeight="1">
      <c r="A12" s="120" t="s">
        <v>1737</v>
      </c>
      <c r="B12" s="37"/>
      <c r="C12" s="37">
        <v>8</v>
      </c>
      <c r="D12" s="600" t="s">
        <v>4259</v>
      </c>
      <c r="E12" s="600" t="s">
        <v>4259</v>
      </c>
    </row>
    <row r="13" spans="1:5" ht="14.25">
      <c r="A13" s="40" t="s">
        <v>1738</v>
      </c>
      <c r="B13" s="40"/>
      <c r="C13" s="37">
        <v>9</v>
      </c>
      <c r="D13" s="599" t="s">
        <v>1404</v>
      </c>
      <c r="E13" s="599" t="s">
        <v>1404</v>
      </c>
    </row>
    <row r="14" spans="1:5" ht="14.25">
      <c r="A14" s="40" t="s">
        <v>1442</v>
      </c>
      <c r="B14" s="40"/>
      <c r="C14" s="37">
        <v>10</v>
      </c>
      <c r="D14" s="599" t="s">
        <v>1405</v>
      </c>
      <c r="E14" s="599" t="s">
        <v>1405</v>
      </c>
    </row>
    <row r="15" spans="1:5" ht="14.25">
      <c r="A15" s="40" t="s">
        <v>1739</v>
      </c>
      <c r="B15" s="40"/>
      <c r="C15" s="37">
        <v>11</v>
      </c>
      <c r="D15" s="601" t="s">
        <v>2063</v>
      </c>
      <c r="E15" s="601" t="s">
        <v>2063</v>
      </c>
    </row>
    <row r="16" spans="1:5" ht="14.25">
      <c r="A16" s="41" t="s">
        <v>1740</v>
      </c>
      <c r="B16" s="41"/>
      <c r="C16" s="37">
        <v>12</v>
      </c>
      <c r="D16" s="599" t="s">
        <v>1406</v>
      </c>
      <c r="E16" s="599" t="s">
        <v>1406</v>
      </c>
    </row>
    <row r="17" spans="1:5" ht="14.25">
      <c r="A17" s="41" t="s">
        <v>1741</v>
      </c>
      <c r="B17" s="41"/>
      <c r="C17" s="37">
        <v>13</v>
      </c>
      <c r="D17" s="599" t="s">
        <v>1444</v>
      </c>
      <c r="E17" s="599" t="s">
        <v>1444</v>
      </c>
    </row>
    <row r="18" spans="1:5" ht="28.5">
      <c r="A18" s="40" t="s">
        <v>1742</v>
      </c>
      <c r="B18" s="40"/>
      <c r="C18" s="37">
        <v>14</v>
      </c>
      <c r="D18" s="600" t="s">
        <v>2064</v>
      </c>
      <c r="E18" s="600" t="s">
        <v>2064</v>
      </c>
    </row>
    <row r="19" spans="1:5" ht="14.25" customHeight="1">
      <c r="A19" s="41" t="s">
        <v>1743</v>
      </c>
      <c r="B19" s="41"/>
      <c r="C19" s="37">
        <v>15</v>
      </c>
      <c r="D19" s="599" t="s">
        <v>1407</v>
      </c>
      <c r="E19" s="599" t="s">
        <v>1407</v>
      </c>
    </row>
    <row r="20" spans="1:5" ht="14.25">
      <c r="A20" s="41" t="s">
        <v>1744</v>
      </c>
      <c r="B20" s="41"/>
      <c r="C20" s="37">
        <v>16</v>
      </c>
      <c r="D20" s="599" t="s">
        <v>1446</v>
      </c>
      <c r="E20" s="599" t="s">
        <v>1446</v>
      </c>
    </row>
    <row r="21" spans="1:5" ht="14.25">
      <c r="A21" s="41" t="s">
        <v>1745</v>
      </c>
      <c r="B21" s="41"/>
      <c r="C21" s="37">
        <v>17</v>
      </c>
      <c r="D21" s="599" t="s">
        <v>1447</v>
      </c>
      <c r="E21" s="599" t="s">
        <v>1447</v>
      </c>
    </row>
    <row r="22" spans="1:5" ht="14.25">
      <c r="A22" s="41" t="s">
        <v>1746</v>
      </c>
      <c r="B22" s="41"/>
      <c r="C22" s="37">
        <v>18</v>
      </c>
      <c r="D22" s="599" t="s">
        <v>1448</v>
      </c>
      <c r="E22" s="599" t="s">
        <v>1448</v>
      </c>
    </row>
    <row r="23" spans="1:5" ht="14.25">
      <c r="A23" s="40" t="s">
        <v>1747</v>
      </c>
      <c r="B23" s="40"/>
      <c r="C23" s="37">
        <v>19</v>
      </c>
      <c r="D23" s="602" t="s">
        <v>1408</v>
      </c>
      <c r="E23" s="602" t="s">
        <v>1408</v>
      </c>
    </row>
    <row r="24" spans="1:5" ht="14.25">
      <c r="A24" s="40" t="s">
        <v>1748</v>
      </c>
      <c r="B24" s="40"/>
      <c r="C24" s="37">
        <v>20</v>
      </c>
      <c r="D24" s="599" t="s">
        <v>1449</v>
      </c>
      <c r="E24" s="599" t="s">
        <v>1449</v>
      </c>
    </row>
    <row r="25" spans="1:5" ht="14.25">
      <c r="A25" s="40" t="s">
        <v>1749</v>
      </c>
      <c r="B25" s="40"/>
      <c r="C25" s="37">
        <v>21</v>
      </c>
      <c r="D25" s="599" t="s">
        <v>1450</v>
      </c>
      <c r="E25" s="599" t="s">
        <v>1450</v>
      </c>
    </row>
    <row r="26" spans="1:5" ht="14.25">
      <c r="A26" s="40" t="s">
        <v>1750</v>
      </c>
      <c r="B26" s="40"/>
      <c r="C26" s="37">
        <v>22</v>
      </c>
      <c r="D26" s="599" t="s">
        <v>1414</v>
      </c>
      <c r="E26" s="599" t="s">
        <v>1414</v>
      </c>
    </row>
    <row r="27" spans="1:5" ht="14.25" customHeight="1">
      <c r="A27" s="37" t="s">
        <v>1751</v>
      </c>
      <c r="B27" s="37"/>
      <c r="C27" s="37">
        <v>23</v>
      </c>
      <c r="D27" s="599" t="s">
        <v>1415</v>
      </c>
      <c r="E27" s="599" t="s">
        <v>1415</v>
      </c>
    </row>
    <row r="28" spans="1:5" ht="28.5">
      <c r="A28" s="38" t="s">
        <v>1829</v>
      </c>
      <c r="B28" s="38"/>
      <c r="C28" s="37">
        <v>24</v>
      </c>
      <c r="D28" s="600" t="s">
        <v>2065</v>
      </c>
      <c r="E28" s="600" t="s">
        <v>2065</v>
      </c>
    </row>
    <row r="29" spans="1:5" ht="14.25">
      <c r="A29" s="37" t="s">
        <v>4258</v>
      </c>
      <c r="B29" s="37"/>
      <c r="C29" s="37">
        <v>25</v>
      </c>
      <c r="D29" s="599" t="s">
        <v>1451</v>
      </c>
      <c r="E29" s="599" t="s">
        <v>1451</v>
      </c>
    </row>
    <row r="30" spans="1:5" ht="14.25">
      <c r="A30" s="37" t="s">
        <v>4257</v>
      </c>
      <c r="B30" s="37"/>
      <c r="C30" s="37">
        <v>26</v>
      </c>
      <c r="D30" s="599" t="s">
        <v>1452</v>
      </c>
      <c r="E30" s="599" t="s">
        <v>1452</v>
      </c>
    </row>
    <row r="31" spans="1:5" ht="14.25" customHeight="1">
      <c r="A31" s="40" t="s">
        <v>1752</v>
      </c>
      <c r="B31" s="40"/>
      <c r="C31" s="37">
        <v>27</v>
      </c>
      <c r="D31" s="599" t="s">
        <v>1453</v>
      </c>
      <c r="E31" s="599" t="s">
        <v>1453</v>
      </c>
    </row>
    <row r="32" spans="1:5" s="29" customFormat="1" ht="28.5">
      <c r="A32" s="42" t="s">
        <v>1753</v>
      </c>
      <c r="B32" s="42"/>
      <c r="C32" s="37">
        <v>28</v>
      </c>
      <c r="D32" s="600" t="s">
        <v>2066</v>
      </c>
      <c r="E32" s="600" t="s">
        <v>2066</v>
      </c>
    </row>
    <row r="33" spans="1:5" s="29" customFormat="1" ht="14.25">
      <c r="A33" s="43" t="s">
        <v>1754</v>
      </c>
      <c r="B33" s="43"/>
      <c r="C33" s="37">
        <v>29</v>
      </c>
      <c r="D33" s="600" t="s">
        <v>2067</v>
      </c>
      <c r="E33" s="600" t="s">
        <v>2067</v>
      </c>
    </row>
    <row r="34" spans="1:5" ht="14.25">
      <c r="A34" s="41" t="s">
        <v>1755</v>
      </c>
      <c r="B34" s="41"/>
      <c r="C34" s="37">
        <v>30</v>
      </c>
      <c r="D34" s="599" t="s">
        <v>1419</v>
      </c>
      <c r="E34" s="599" t="s">
        <v>1419</v>
      </c>
    </row>
    <row r="35" spans="1:5" ht="14.25">
      <c r="A35" s="41" t="s">
        <v>1756</v>
      </c>
      <c r="B35" s="41"/>
      <c r="C35" s="37">
        <v>31</v>
      </c>
      <c r="D35" s="599" t="s">
        <v>1420</v>
      </c>
      <c r="E35" s="599" t="s">
        <v>1420</v>
      </c>
    </row>
    <row r="36" spans="1:5" s="30" customFormat="1" ht="14.25">
      <c r="A36" s="44" t="s">
        <v>1757</v>
      </c>
      <c r="B36" s="44"/>
      <c r="C36" s="37">
        <v>32</v>
      </c>
      <c r="D36" s="600" t="s">
        <v>2068</v>
      </c>
      <c r="E36" s="600" t="s">
        <v>2068</v>
      </c>
    </row>
    <row r="37" spans="1:5" ht="14.25">
      <c r="A37" s="41" t="s">
        <v>1758</v>
      </c>
      <c r="B37" s="41"/>
      <c r="C37" s="37">
        <v>33</v>
      </c>
      <c r="D37" s="599" t="s">
        <v>1456</v>
      </c>
      <c r="E37" s="599" t="s">
        <v>1456</v>
      </c>
    </row>
    <row r="38" spans="1:5" ht="14.25">
      <c r="A38" s="41" t="s">
        <v>1759</v>
      </c>
      <c r="B38" s="41"/>
      <c r="C38" s="37">
        <v>34</v>
      </c>
      <c r="D38" s="599" t="s">
        <v>1431</v>
      </c>
      <c r="E38" s="599" t="s">
        <v>1431</v>
      </c>
    </row>
    <row r="39" spans="1:5" ht="14.25">
      <c r="A39" s="40" t="s">
        <v>1760</v>
      </c>
      <c r="B39" s="40"/>
      <c r="C39" s="37">
        <v>35</v>
      </c>
      <c r="D39" s="599" t="s">
        <v>1457</v>
      </c>
      <c r="E39" s="599" t="s">
        <v>1457</v>
      </c>
    </row>
    <row r="40" spans="1:5" ht="14.25">
      <c r="A40" s="38" t="s">
        <v>1761</v>
      </c>
      <c r="B40" s="38"/>
      <c r="C40" s="37">
        <v>36</v>
      </c>
      <c r="D40" s="599" t="s">
        <v>1416</v>
      </c>
      <c r="E40" s="599" t="s">
        <v>1416</v>
      </c>
    </row>
    <row r="41" spans="1:5" ht="14.25">
      <c r="A41" s="38" t="s">
        <v>1762</v>
      </c>
      <c r="B41" s="38"/>
      <c r="C41" s="37">
        <v>37</v>
      </c>
      <c r="D41" s="599" t="s">
        <v>1432</v>
      </c>
      <c r="E41" s="599" t="s">
        <v>1432</v>
      </c>
    </row>
    <row r="42" spans="1:5" ht="14.25">
      <c r="A42" s="38" t="s">
        <v>1763</v>
      </c>
      <c r="B42" s="38"/>
      <c r="C42" s="37">
        <v>38</v>
      </c>
      <c r="D42" s="599" t="s">
        <v>1421</v>
      </c>
      <c r="E42" s="599" t="s">
        <v>1421</v>
      </c>
    </row>
    <row r="43" spans="1:5" ht="14.25">
      <c r="A43" s="38" t="s">
        <v>1764</v>
      </c>
      <c r="B43" s="38"/>
      <c r="C43" s="37">
        <v>39</v>
      </c>
      <c r="D43" s="599" t="s">
        <v>1423</v>
      </c>
      <c r="E43" s="599" t="s">
        <v>1423</v>
      </c>
    </row>
    <row r="44" spans="1:5" ht="14.25">
      <c r="A44" s="38" t="s">
        <v>1765</v>
      </c>
      <c r="B44" s="38"/>
      <c r="C44" s="37">
        <v>40</v>
      </c>
      <c r="D44" s="599" t="s">
        <v>1458</v>
      </c>
      <c r="E44" s="599" t="s">
        <v>1458</v>
      </c>
    </row>
    <row r="45" spans="1:5" ht="14.25">
      <c r="A45" s="45" t="s">
        <v>1766</v>
      </c>
      <c r="B45" s="45"/>
      <c r="C45" s="37">
        <v>41</v>
      </c>
      <c r="D45" s="599" t="s">
        <v>1459</v>
      </c>
      <c r="E45" s="599" t="s">
        <v>1459</v>
      </c>
    </row>
    <row r="46" spans="1:5" ht="14.25">
      <c r="A46" s="38" t="s">
        <v>1767</v>
      </c>
      <c r="B46" s="38"/>
      <c r="C46" s="37">
        <v>42</v>
      </c>
      <c r="D46" s="599" t="s">
        <v>1435</v>
      </c>
      <c r="E46" s="599" t="s">
        <v>1435</v>
      </c>
    </row>
    <row r="47" spans="1:5" ht="14.25">
      <c r="A47" s="38" t="s">
        <v>1768</v>
      </c>
      <c r="B47" s="38"/>
      <c r="C47" s="37">
        <v>43</v>
      </c>
      <c r="D47" s="599" t="s">
        <v>1436</v>
      </c>
      <c r="E47" s="599" t="s">
        <v>1436</v>
      </c>
    </row>
    <row r="48" spans="1:5" ht="85.5">
      <c r="A48" s="20" t="s">
        <v>1769</v>
      </c>
      <c r="B48" s="20"/>
      <c r="C48" s="37">
        <v>44</v>
      </c>
      <c r="D48" s="600" t="s">
        <v>1841</v>
      </c>
      <c r="E48" s="600" t="s">
        <v>4689</v>
      </c>
    </row>
    <row r="49" spans="1:5" ht="14.25">
      <c r="A49" s="37"/>
      <c r="B49" s="37"/>
      <c r="C49" s="37"/>
      <c r="D49" s="603"/>
      <c r="E49" s="603"/>
    </row>
    <row r="50" spans="1:5" ht="28.5">
      <c r="A50" s="224" t="s">
        <v>1770</v>
      </c>
      <c r="B50" s="224"/>
      <c r="C50" s="224"/>
      <c r="D50" s="604" t="s">
        <v>1796</v>
      </c>
      <c r="E50" s="605" t="s">
        <v>1797</v>
      </c>
    </row>
    <row r="51" spans="1:5" ht="14.25">
      <c r="A51" s="39" t="s">
        <v>1771</v>
      </c>
      <c r="B51" s="39"/>
      <c r="C51" s="39">
        <v>45</v>
      </c>
      <c r="D51" s="918"/>
      <c r="E51" s="606" t="s">
        <v>1500</v>
      </c>
    </row>
    <row r="52" spans="1:5" ht="14.25">
      <c r="A52" s="46" t="s">
        <v>1772</v>
      </c>
      <c r="B52" s="46"/>
      <c r="C52" s="39">
        <v>46</v>
      </c>
      <c r="D52" s="601" t="s">
        <v>2069</v>
      </c>
      <c r="E52" s="607" t="s">
        <v>1461</v>
      </c>
    </row>
    <row r="53" spans="1:5" ht="14.25">
      <c r="A53" s="47" t="s">
        <v>1773</v>
      </c>
      <c r="B53" s="47"/>
      <c r="C53" s="39">
        <v>47</v>
      </c>
      <c r="D53" s="599" t="s">
        <v>1462</v>
      </c>
      <c r="E53" s="917"/>
    </row>
    <row r="54" spans="1:5" ht="14.25">
      <c r="A54" s="47" t="s">
        <v>1774</v>
      </c>
      <c r="B54" s="47"/>
      <c r="C54" s="39">
        <v>48</v>
      </c>
      <c r="D54" s="599" t="s">
        <v>1463</v>
      </c>
      <c r="E54" s="917"/>
    </row>
    <row r="55" spans="1:5" ht="14.25">
      <c r="A55" s="47" t="s">
        <v>1775</v>
      </c>
      <c r="B55" s="47"/>
      <c r="C55" s="39">
        <v>49</v>
      </c>
      <c r="D55" s="599" t="s">
        <v>1464</v>
      </c>
      <c r="E55" s="917"/>
    </row>
    <row r="56" spans="1:5" ht="14.25">
      <c r="A56" s="46" t="s">
        <v>1776</v>
      </c>
      <c r="B56" s="46"/>
      <c r="C56" s="39">
        <v>50</v>
      </c>
      <c r="D56" s="601" t="s">
        <v>2070</v>
      </c>
      <c r="E56" s="607" t="s">
        <v>1465</v>
      </c>
    </row>
    <row r="57" spans="1:5" ht="14.25">
      <c r="A57" s="47" t="s">
        <v>1773</v>
      </c>
      <c r="B57" s="47"/>
      <c r="C57" s="39">
        <v>51</v>
      </c>
      <c r="D57" s="599" t="s">
        <v>1466</v>
      </c>
      <c r="E57" s="917"/>
    </row>
    <row r="58" spans="1:5" ht="14.25">
      <c r="A58" s="47" t="s">
        <v>1774</v>
      </c>
      <c r="B58" s="47"/>
      <c r="C58" s="39">
        <v>52</v>
      </c>
      <c r="D58" s="599" t="s">
        <v>1467</v>
      </c>
      <c r="E58" s="917"/>
    </row>
    <row r="59" spans="1:5" ht="14.25">
      <c r="A59" s="47" t="s">
        <v>1775</v>
      </c>
      <c r="B59" s="47"/>
      <c r="C59" s="39">
        <v>53</v>
      </c>
      <c r="D59" s="599" t="s">
        <v>1468</v>
      </c>
      <c r="E59" s="917"/>
    </row>
    <row r="60" spans="1:5" ht="29.25" customHeight="1">
      <c r="A60" s="56" t="s">
        <v>1777</v>
      </c>
      <c r="B60" s="56"/>
      <c r="C60" s="39">
        <v>54</v>
      </c>
      <c r="D60" s="917"/>
      <c r="E60" s="601" t="s">
        <v>1501</v>
      </c>
    </row>
    <row r="61" spans="1:5" ht="13.5" customHeight="1">
      <c r="A61" s="46" t="s">
        <v>1778</v>
      </c>
      <c r="B61" s="46"/>
      <c r="C61" s="39">
        <v>55</v>
      </c>
      <c r="D61" s="600" t="s">
        <v>1855</v>
      </c>
      <c r="E61" s="608" t="s">
        <v>1470</v>
      </c>
    </row>
    <row r="62" spans="1:5" ht="14.25">
      <c r="A62" s="47" t="s">
        <v>1773</v>
      </c>
      <c r="B62" s="47"/>
      <c r="C62" s="39">
        <v>56</v>
      </c>
      <c r="D62" s="599" t="s">
        <v>1471</v>
      </c>
      <c r="E62" s="917"/>
    </row>
    <row r="63" spans="1:5" ht="14.25">
      <c r="A63" s="47" t="s">
        <v>1774</v>
      </c>
      <c r="B63" s="47"/>
      <c r="C63" s="39">
        <v>57</v>
      </c>
      <c r="D63" s="599" t="s">
        <v>1472</v>
      </c>
      <c r="E63" s="917"/>
    </row>
    <row r="64" spans="1:5" ht="14.25">
      <c r="A64" s="47" t="s">
        <v>1775</v>
      </c>
      <c r="B64" s="47"/>
      <c r="C64" s="39">
        <v>58</v>
      </c>
      <c r="D64" s="599" t="s">
        <v>1473</v>
      </c>
      <c r="E64" s="917"/>
    </row>
    <row r="65" spans="1:5" ht="14.25">
      <c r="A65" s="48" t="s">
        <v>1779</v>
      </c>
      <c r="B65" s="48"/>
      <c r="C65" s="39">
        <v>59</v>
      </c>
      <c r="D65" s="601" t="s">
        <v>1856</v>
      </c>
      <c r="E65" s="599" t="s">
        <v>1474</v>
      </c>
    </row>
    <row r="66" spans="1:5" ht="14.25">
      <c r="A66" s="47" t="s">
        <v>1773</v>
      </c>
      <c r="B66" s="47"/>
      <c r="C66" s="39">
        <v>60</v>
      </c>
      <c r="D66" s="599" t="s">
        <v>1475</v>
      </c>
      <c r="E66" s="917"/>
    </row>
    <row r="67" spans="1:5" ht="14.25">
      <c r="A67" s="47" t="s">
        <v>1774</v>
      </c>
      <c r="B67" s="47"/>
      <c r="C67" s="39">
        <v>61</v>
      </c>
      <c r="D67" s="599" t="s">
        <v>1476</v>
      </c>
      <c r="E67" s="917"/>
    </row>
    <row r="68" spans="1:5" ht="14.25">
      <c r="A68" s="47" t="s">
        <v>1775</v>
      </c>
      <c r="B68" s="47"/>
      <c r="C68" s="39">
        <v>62</v>
      </c>
      <c r="D68" s="599" t="s">
        <v>1477</v>
      </c>
      <c r="E68" s="917"/>
    </row>
    <row r="69" spans="1:5" ht="14.25">
      <c r="A69" s="39" t="s">
        <v>1780</v>
      </c>
      <c r="B69" s="39"/>
      <c r="C69" s="39">
        <v>63</v>
      </c>
      <c r="D69" s="600" t="s">
        <v>1860</v>
      </c>
      <c r="E69" s="609" t="s">
        <v>1478</v>
      </c>
    </row>
    <row r="70" spans="1:5" ht="14.25">
      <c r="A70" s="46" t="s">
        <v>1773</v>
      </c>
      <c r="B70" s="46"/>
      <c r="C70" s="39">
        <v>64</v>
      </c>
      <c r="D70" s="599" t="s">
        <v>1479</v>
      </c>
      <c r="E70" s="917"/>
    </row>
    <row r="71" spans="1:5" ht="14.25">
      <c r="A71" s="46" t="s">
        <v>1774</v>
      </c>
      <c r="B71" s="46"/>
      <c r="C71" s="39">
        <v>65</v>
      </c>
      <c r="D71" s="599" t="s">
        <v>1480</v>
      </c>
      <c r="E71" s="917"/>
    </row>
    <row r="72" spans="1:5" ht="14.25">
      <c r="A72" s="46" t="s">
        <v>1775</v>
      </c>
      <c r="B72" s="46"/>
      <c r="C72" s="39">
        <v>66</v>
      </c>
      <c r="D72" s="599" t="s">
        <v>1481</v>
      </c>
      <c r="E72" s="917"/>
    </row>
    <row r="73" spans="1:5" ht="14.25">
      <c r="A73" s="39" t="s">
        <v>1781</v>
      </c>
      <c r="B73" s="39"/>
      <c r="C73" s="39">
        <v>67</v>
      </c>
      <c r="D73" s="917"/>
      <c r="E73" s="599" t="s">
        <v>1482</v>
      </c>
    </row>
    <row r="74" spans="1:5" ht="14.25">
      <c r="A74" s="38" t="s">
        <v>1782</v>
      </c>
      <c r="B74" s="38"/>
      <c r="C74" s="39">
        <v>68</v>
      </c>
      <c r="D74" s="599" t="s">
        <v>1483</v>
      </c>
      <c r="E74" s="917"/>
    </row>
    <row r="75" spans="1:5" ht="14.25">
      <c r="A75" s="38" t="s">
        <v>1783</v>
      </c>
      <c r="B75" s="38"/>
      <c r="C75" s="39">
        <v>69</v>
      </c>
      <c r="D75" s="599" t="s">
        <v>1484</v>
      </c>
      <c r="E75" s="599" t="s">
        <v>1484</v>
      </c>
    </row>
    <row r="76" spans="1:5" ht="14.25">
      <c r="A76" s="38" t="s">
        <v>1784</v>
      </c>
      <c r="B76" s="38"/>
      <c r="C76" s="39">
        <v>70</v>
      </c>
      <c r="D76" s="599" t="s">
        <v>1485</v>
      </c>
      <c r="E76" s="599" t="s">
        <v>1485</v>
      </c>
    </row>
    <row r="77" spans="1:5" s="4" customFormat="1" ht="14.25">
      <c r="A77" s="38" t="s">
        <v>1785</v>
      </c>
      <c r="B77" s="38"/>
      <c r="C77" s="39">
        <v>71</v>
      </c>
      <c r="D77" s="599" t="s">
        <v>1486</v>
      </c>
      <c r="E77" s="599" t="s">
        <v>1486</v>
      </c>
    </row>
    <row r="78" spans="1:5" ht="14.25">
      <c r="A78" s="38" t="s">
        <v>1786</v>
      </c>
      <c r="B78" s="38"/>
      <c r="C78" s="39">
        <v>72</v>
      </c>
      <c r="D78" s="599" t="s">
        <v>1487</v>
      </c>
      <c r="E78" s="599" t="s">
        <v>1487</v>
      </c>
    </row>
    <row r="79" spans="1:5" ht="14.25">
      <c r="A79" s="38" t="s">
        <v>1748</v>
      </c>
      <c r="B79" s="38"/>
      <c r="C79" s="39">
        <v>73</v>
      </c>
      <c r="D79" s="599" t="s">
        <v>1488</v>
      </c>
      <c r="E79" s="599" t="s">
        <v>1488</v>
      </c>
    </row>
    <row r="80" spans="1:5" s="29" customFormat="1" ht="14.25">
      <c r="A80" s="38" t="s">
        <v>1867</v>
      </c>
      <c r="B80" s="38"/>
      <c r="C80" s="39">
        <v>74</v>
      </c>
      <c r="D80" s="599" t="s">
        <v>1489</v>
      </c>
      <c r="E80" s="599" t="s">
        <v>1489</v>
      </c>
    </row>
    <row r="81" spans="1:5" s="29" customFormat="1" ht="28.5">
      <c r="A81" s="45" t="s">
        <v>1787</v>
      </c>
      <c r="B81" s="45"/>
      <c r="C81" s="39">
        <v>75</v>
      </c>
      <c r="D81" s="599" t="s">
        <v>1490</v>
      </c>
      <c r="E81" s="599" t="s">
        <v>1490</v>
      </c>
    </row>
    <row r="82" spans="1:5" s="29" customFormat="1" ht="14.25">
      <c r="A82" s="38" t="s">
        <v>1788</v>
      </c>
      <c r="B82" s="38"/>
      <c r="C82" s="39">
        <v>76</v>
      </c>
      <c r="D82" s="599" t="s">
        <v>1491</v>
      </c>
      <c r="E82" s="599" t="s">
        <v>1491</v>
      </c>
    </row>
    <row r="83" spans="1:5" s="29" customFormat="1" ht="14.25">
      <c r="A83" s="38" t="s">
        <v>1789</v>
      </c>
      <c r="B83" s="38"/>
      <c r="C83" s="39">
        <v>77</v>
      </c>
      <c r="D83" s="599" t="s">
        <v>1492</v>
      </c>
      <c r="E83" s="599" t="s">
        <v>1492</v>
      </c>
    </row>
    <row r="84" spans="1:5" s="29" customFormat="1" ht="14.25">
      <c r="A84" s="38" t="s">
        <v>1790</v>
      </c>
      <c r="B84" s="38"/>
      <c r="C84" s="39">
        <v>78</v>
      </c>
      <c r="D84" s="599" t="s">
        <v>1493</v>
      </c>
      <c r="E84" s="599" t="s">
        <v>1493</v>
      </c>
    </row>
    <row r="85" spans="1:5" s="31" customFormat="1" ht="14.25">
      <c r="A85" s="38" t="s">
        <v>1663</v>
      </c>
      <c r="B85" s="38"/>
      <c r="C85" s="39">
        <v>79</v>
      </c>
      <c r="D85" s="601" t="s">
        <v>1502</v>
      </c>
      <c r="E85" s="601" t="s">
        <v>1502</v>
      </c>
    </row>
    <row r="86" spans="1:5" s="29" customFormat="1" ht="14.25">
      <c r="A86" s="40" t="s">
        <v>1791</v>
      </c>
      <c r="B86" s="40"/>
      <c r="C86" s="39">
        <v>80</v>
      </c>
      <c r="D86" s="599" t="s">
        <v>1495</v>
      </c>
      <c r="E86" s="599" t="s">
        <v>1495</v>
      </c>
    </row>
    <row r="87" spans="1:5" s="29" customFormat="1" ht="14.25">
      <c r="A87" s="40" t="s">
        <v>1792</v>
      </c>
      <c r="B87" s="40"/>
      <c r="C87" s="39">
        <v>81</v>
      </c>
      <c r="D87" s="599" t="s">
        <v>1496</v>
      </c>
      <c r="E87" s="599" t="s">
        <v>1496</v>
      </c>
    </row>
    <row r="88" spans="1:5" ht="14.25">
      <c r="A88" s="38" t="s">
        <v>1793</v>
      </c>
      <c r="B88" s="38"/>
      <c r="C88" s="39">
        <v>82</v>
      </c>
      <c r="D88" s="599" t="s">
        <v>1497</v>
      </c>
      <c r="E88" s="599" t="s">
        <v>1497</v>
      </c>
    </row>
    <row r="89" spans="1:5" ht="85.5">
      <c r="A89" s="49" t="s">
        <v>1794</v>
      </c>
      <c r="B89" s="49"/>
      <c r="C89" s="39">
        <v>83</v>
      </c>
      <c r="D89" s="600" t="s">
        <v>1875</v>
      </c>
      <c r="E89" s="600" t="s">
        <v>4260</v>
      </c>
    </row>
    <row r="90" spans="1:5" ht="14.25">
      <c r="A90" s="49"/>
      <c r="B90" s="49"/>
      <c r="C90" s="49"/>
      <c r="D90" s="610"/>
      <c r="E90" s="610"/>
    </row>
    <row r="91" spans="1:5" ht="14.25">
      <c r="A91" s="49" t="s">
        <v>1795</v>
      </c>
      <c r="B91" s="49"/>
      <c r="C91" s="37">
        <v>84</v>
      </c>
      <c r="D91" s="601" t="s">
        <v>2071</v>
      </c>
      <c r="E91" s="601" t="s">
        <v>2071</v>
      </c>
    </row>
    <row r="92" spans="1:5" ht="14.25">
      <c r="A92" s="37"/>
      <c r="B92" s="37"/>
      <c r="C92" s="37"/>
      <c r="D92" s="50"/>
      <c r="E92" s="50"/>
    </row>
    <row r="93" spans="1:5" ht="14.25">
      <c r="A93" s="51" t="s">
        <v>1429</v>
      </c>
      <c r="B93" s="51"/>
      <c r="C93" s="51"/>
      <c r="D93" s="52" t="s">
        <v>1429</v>
      </c>
      <c r="E93" s="52"/>
    </row>
    <row r="94" spans="4:5" ht="14.25">
      <c r="D94" s="32"/>
      <c r="E94" s="32"/>
    </row>
    <row r="96" spans="1:3" ht="14.25">
      <c r="A96" s="53"/>
      <c r="B96" s="53"/>
      <c r="C96" s="53"/>
    </row>
    <row r="97" spans="1:5" ht="14.25">
      <c r="A97" s="54"/>
      <c r="B97" s="54"/>
      <c r="C97" s="54"/>
      <c r="D97" s="54"/>
      <c r="E97" s="54"/>
    </row>
    <row r="98" spans="1:5" ht="14.25">
      <c r="A98" s="54"/>
      <c r="B98" s="54"/>
      <c r="C98" s="54"/>
      <c r="D98" s="54"/>
      <c r="E98" s="54"/>
    </row>
    <row r="99" spans="1:5" ht="14.25">
      <c r="A99" s="931"/>
      <c r="B99" s="931"/>
      <c r="C99" s="931"/>
      <c r="D99" s="931"/>
      <c r="E99" s="931"/>
    </row>
    <row r="100" spans="1:5" ht="14.25">
      <c r="A100" s="931"/>
      <c r="B100" s="931"/>
      <c r="C100" s="931"/>
      <c r="D100" s="931"/>
      <c r="E100" s="931"/>
    </row>
    <row r="101" spans="1:3" ht="14.25">
      <c r="A101" s="55"/>
      <c r="B101" s="55"/>
      <c r="C101" s="55"/>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C106"/>
  <sheetViews>
    <sheetView zoomScale="75" zoomScaleNormal="75" zoomScalePageLayoutView="0" workbookViewId="0" topLeftCell="A52">
      <selection activeCell="C7" sqref="C7"/>
    </sheetView>
  </sheetViews>
  <sheetFormatPr defaultColWidth="9.140625" defaultRowHeight="15"/>
  <cols>
    <col min="1" max="1" width="9.140625" style="193" customWidth="1"/>
    <col min="2" max="2" width="50.7109375" style="192" customWidth="1"/>
    <col min="3" max="3" width="90.28125" style="192" customWidth="1"/>
    <col min="4" max="16384" width="9.140625" style="4" customWidth="1"/>
  </cols>
  <sheetData>
    <row r="1" ht="15">
      <c r="A1" s="209"/>
    </row>
    <row r="2" ht="14.25">
      <c r="A2" s="191" t="s">
        <v>15</v>
      </c>
    </row>
    <row r="3" ht="14.25">
      <c r="A3" s="204" t="s">
        <v>1728</v>
      </c>
    </row>
    <row r="4" spans="1:3" ht="14.25">
      <c r="A4" s="265" t="s">
        <v>1877</v>
      </c>
      <c r="B4" s="194" t="s">
        <v>1798</v>
      </c>
      <c r="C4" s="194" t="s">
        <v>1411</v>
      </c>
    </row>
    <row r="5" spans="1:3" ht="156.75">
      <c r="A5" s="23"/>
      <c r="B5" s="23" t="s">
        <v>1799</v>
      </c>
      <c r="C5" s="23" t="s">
        <v>4374</v>
      </c>
    </row>
    <row r="6" spans="1:3" ht="22.5" customHeight="1">
      <c r="A6" s="23"/>
      <c r="B6" s="23" t="s">
        <v>1796</v>
      </c>
      <c r="C6" s="23" t="s">
        <v>1878</v>
      </c>
    </row>
    <row r="7" spans="1:3" ht="114">
      <c r="A7" s="23"/>
      <c r="B7" s="23" t="s">
        <v>1797</v>
      </c>
      <c r="C7" s="23" t="s">
        <v>4375</v>
      </c>
    </row>
    <row r="8" spans="1:3" ht="63" customHeight="1">
      <c r="A8" s="195" t="s">
        <v>1438</v>
      </c>
      <c r="B8" s="23" t="s">
        <v>1819</v>
      </c>
      <c r="C8" s="23" t="s">
        <v>1820</v>
      </c>
    </row>
    <row r="9" spans="1:3" ht="14.25">
      <c r="A9" s="4"/>
      <c r="B9" s="4"/>
      <c r="C9" s="4"/>
    </row>
    <row r="10" spans="1:3" ht="14.25">
      <c r="A10" s="196"/>
      <c r="B10" s="197" t="s">
        <v>1800</v>
      </c>
      <c r="C10" s="197"/>
    </row>
    <row r="11" spans="1:3" ht="45.75" customHeight="1">
      <c r="A11" s="23" t="s">
        <v>1439</v>
      </c>
      <c r="B11" s="198" t="s">
        <v>1731</v>
      </c>
      <c r="C11" s="23" t="s">
        <v>1821</v>
      </c>
    </row>
    <row r="12" spans="1:3" ht="34.5" customHeight="1">
      <c r="A12" s="23" t="s">
        <v>1440</v>
      </c>
      <c r="B12" s="198" t="s">
        <v>3547</v>
      </c>
      <c r="C12" s="484" t="s">
        <v>4173</v>
      </c>
    </row>
    <row r="13" spans="1:3" ht="104.25" customHeight="1">
      <c r="A13" s="23" t="s">
        <v>1401</v>
      </c>
      <c r="B13" s="198" t="s">
        <v>1733</v>
      </c>
      <c r="C13" s="23" t="s">
        <v>4174</v>
      </c>
    </row>
    <row r="14" spans="1:3" ht="64.5" customHeight="1">
      <c r="A14" s="23" t="s">
        <v>1426</v>
      </c>
      <c r="B14" s="198" t="s">
        <v>1734</v>
      </c>
      <c r="C14" s="23" t="s">
        <v>4187</v>
      </c>
    </row>
    <row r="15" spans="1:3" ht="65.25" customHeight="1">
      <c r="A15" s="23" t="s">
        <v>1441</v>
      </c>
      <c r="B15" s="198" t="s">
        <v>1735</v>
      </c>
      <c r="C15" s="23" t="s">
        <v>1801</v>
      </c>
    </row>
    <row r="16" spans="1:3" ht="78" customHeight="1">
      <c r="A16" s="23" t="s">
        <v>1402</v>
      </c>
      <c r="B16" s="199" t="s">
        <v>1822</v>
      </c>
      <c r="C16" s="24" t="s">
        <v>4376</v>
      </c>
    </row>
    <row r="17" spans="1:3" ht="27.75" customHeight="1">
      <c r="A17" s="932" t="s">
        <v>1403</v>
      </c>
      <c r="B17" s="932" t="s">
        <v>1737</v>
      </c>
      <c r="C17" s="932" t="s">
        <v>4377</v>
      </c>
    </row>
    <row r="18" spans="1:3" ht="88.5" customHeight="1">
      <c r="A18" s="935"/>
      <c r="B18" s="935"/>
      <c r="C18" s="934"/>
    </row>
    <row r="19" spans="1:3" ht="51" customHeight="1">
      <c r="A19" s="23" t="s">
        <v>1404</v>
      </c>
      <c r="B19" s="200" t="s">
        <v>1738</v>
      </c>
      <c r="C19" s="201" t="s">
        <v>4378</v>
      </c>
    </row>
    <row r="20" spans="1:3" ht="57">
      <c r="A20" s="23" t="s">
        <v>1405</v>
      </c>
      <c r="B20" s="198" t="s">
        <v>1442</v>
      </c>
      <c r="C20" s="23" t="s">
        <v>4379</v>
      </c>
    </row>
    <row r="21" spans="1:3" ht="47.25" customHeight="1">
      <c r="A21" s="23" t="s">
        <v>1443</v>
      </c>
      <c r="B21" s="198" t="s">
        <v>1739</v>
      </c>
      <c r="C21" s="23" t="s">
        <v>1823</v>
      </c>
    </row>
    <row r="22" spans="1:3" ht="79.5" customHeight="1">
      <c r="A22" s="23" t="s">
        <v>1406</v>
      </c>
      <c r="B22" s="198" t="s">
        <v>1802</v>
      </c>
      <c r="C22" s="23" t="s">
        <v>4380</v>
      </c>
    </row>
    <row r="23" spans="1:3" ht="71.25">
      <c r="A23" s="23" t="s">
        <v>1444</v>
      </c>
      <c r="B23" s="198" t="s">
        <v>1803</v>
      </c>
      <c r="C23" s="23" t="s">
        <v>4381</v>
      </c>
    </row>
    <row r="24" spans="1:3" ht="50.25" customHeight="1">
      <c r="A24" s="23" t="s">
        <v>1445</v>
      </c>
      <c r="B24" s="198" t="s">
        <v>1742</v>
      </c>
      <c r="C24" s="23" t="s">
        <v>1824</v>
      </c>
    </row>
    <row r="25" spans="1:3" ht="64.5" customHeight="1">
      <c r="A25" s="23" t="s">
        <v>1407</v>
      </c>
      <c r="B25" s="198" t="s">
        <v>1743</v>
      </c>
      <c r="C25" s="23" t="s">
        <v>1825</v>
      </c>
    </row>
    <row r="26" spans="1:3" ht="42" customHeight="1">
      <c r="A26" s="23" t="s">
        <v>1446</v>
      </c>
      <c r="B26" s="198" t="s">
        <v>4188</v>
      </c>
      <c r="C26" s="23" t="s">
        <v>1826</v>
      </c>
    </row>
    <row r="27" spans="1:3" ht="106.5" customHeight="1">
      <c r="A27" s="23" t="s">
        <v>1447</v>
      </c>
      <c r="B27" s="198" t="s">
        <v>1804</v>
      </c>
      <c r="C27" s="23" t="s">
        <v>4190</v>
      </c>
    </row>
    <row r="28" spans="1:3" ht="93.75" customHeight="1">
      <c r="A28" s="23" t="s">
        <v>1448</v>
      </c>
      <c r="B28" s="198" t="s">
        <v>1746</v>
      </c>
      <c r="C28" s="23" t="s">
        <v>4191</v>
      </c>
    </row>
    <row r="29" spans="1:3" ht="65.25" customHeight="1">
      <c r="A29" s="23" t="s">
        <v>1408</v>
      </c>
      <c r="B29" s="198" t="s">
        <v>1747</v>
      </c>
      <c r="C29" s="23" t="s">
        <v>1827</v>
      </c>
    </row>
    <row r="30" spans="1:3" ht="78" customHeight="1">
      <c r="A30" s="23" t="s">
        <v>1449</v>
      </c>
      <c r="B30" s="198" t="s">
        <v>1748</v>
      </c>
      <c r="C30" s="23" t="s">
        <v>4192</v>
      </c>
    </row>
    <row r="31" spans="1:3" ht="87" customHeight="1">
      <c r="A31" s="23" t="s">
        <v>1450</v>
      </c>
      <c r="B31" s="198" t="s">
        <v>1749</v>
      </c>
      <c r="C31" s="23" t="s">
        <v>1828</v>
      </c>
    </row>
    <row r="32" spans="1:3" ht="17.25" customHeight="1">
      <c r="A32" s="23" t="s">
        <v>1414</v>
      </c>
      <c r="B32" s="198" t="s">
        <v>1750</v>
      </c>
      <c r="C32" s="24" t="s">
        <v>4189</v>
      </c>
    </row>
    <row r="33" spans="1:3" ht="39.75" customHeight="1">
      <c r="A33" s="936" t="s">
        <v>1415</v>
      </c>
      <c r="B33" s="937" t="s">
        <v>1805</v>
      </c>
      <c r="C33" s="932" t="s">
        <v>1806</v>
      </c>
    </row>
    <row r="34" spans="1:3" ht="34.5" customHeight="1">
      <c r="A34" s="936"/>
      <c r="B34" s="937"/>
      <c r="C34" s="933"/>
    </row>
    <row r="35" spans="1:3" ht="90.75" customHeight="1">
      <c r="A35" s="23" t="s">
        <v>1430</v>
      </c>
      <c r="B35" s="198" t="s">
        <v>1829</v>
      </c>
      <c r="C35" s="201" t="s">
        <v>1831</v>
      </c>
    </row>
    <row r="36" spans="1:3" ht="38.25" customHeight="1">
      <c r="A36" s="23" t="s">
        <v>1451</v>
      </c>
      <c r="B36" s="198" t="s">
        <v>1830</v>
      </c>
      <c r="C36" s="23" t="s">
        <v>1832</v>
      </c>
    </row>
    <row r="37" spans="1:3" ht="45.75" customHeight="1">
      <c r="A37" s="23" t="s">
        <v>1452</v>
      </c>
      <c r="B37" s="198" t="s">
        <v>4193</v>
      </c>
      <c r="C37" s="23" t="s">
        <v>1833</v>
      </c>
    </row>
    <row r="38" spans="1:3" ht="37.5" customHeight="1">
      <c r="A38" s="23" t="s">
        <v>1453</v>
      </c>
      <c r="B38" s="198" t="s">
        <v>1807</v>
      </c>
      <c r="C38" s="23" t="s">
        <v>1808</v>
      </c>
    </row>
    <row r="39" spans="1:3" ht="52.5" customHeight="1">
      <c r="A39" s="23" t="s">
        <v>1418</v>
      </c>
      <c r="B39" s="198" t="s">
        <v>1753</v>
      </c>
      <c r="C39" s="23" t="s">
        <v>1834</v>
      </c>
    </row>
    <row r="40" spans="1:3" ht="42" customHeight="1">
      <c r="A40" s="23" t="s">
        <v>1454</v>
      </c>
      <c r="B40" s="198" t="s">
        <v>1835</v>
      </c>
      <c r="C40" s="23" t="s">
        <v>1879</v>
      </c>
    </row>
    <row r="41" spans="1:3" ht="50.25" customHeight="1">
      <c r="A41" s="23" t="s">
        <v>1419</v>
      </c>
      <c r="B41" s="198" t="s">
        <v>1755</v>
      </c>
      <c r="C41" s="23" t="s">
        <v>1809</v>
      </c>
    </row>
    <row r="42" spans="1:3" ht="45.75" customHeight="1">
      <c r="A42" s="23" t="s">
        <v>1420</v>
      </c>
      <c r="B42" s="198" t="s">
        <v>1810</v>
      </c>
      <c r="C42" s="23" t="s">
        <v>1836</v>
      </c>
    </row>
    <row r="43" spans="1:3" ht="52.5" customHeight="1">
      <c r="A43" s="23" t="s">
        <v>1455</v>
      </c>
      <c r="B43" s="198" t="s">
        <v>1757</v>
      </c>
      <c r="C43" s="23" t="s">
        <v>1880</v>
      </c>
    </row>
    <row r="44" spans="1:3" ht="49.5" customHeight="1">
      <c r="A44" s="23" t="s">
        <v>1456</v>
      </c>
      <c r="B44" s="198" t="s">
        <v>1758</v>
      </c>
      <c r="C44" s="23" t="s">
        <v>4194</v>
      </c>
    </row>
    <row r="45" spans="1:3" ht="72.75" customHeight="1">
      <c r="A45" s="23" t="s">
        <v>1431</v>
      </c>
      <c r="B45" s="198" t="s">
        <v>4196</v>
      </c>
      <c r="C45" s="23" t="s">
        <v>1811</v>
      </c>
    </row>
    <row r="46" spans="1:3" ht="51" customHeight="1">
      <c r="A46" s="23" t="s">
        <v>1457</v>
      </c>
      <c r="B46" s="198" t="s">
        <v>1812</v>
      </c>
      <c r="C46" s="23" t="s">
        <v>4195</v>
      </c>
    </row>
    <row r="47" spans="1:3" ht="65.25" customHeight="1">
      <c r="A47" s="23" t="s">
        <v>1416</v>
      </c>
      <c r="B47" s="198" t="s">
        <v>1761</v>
      </c>
      <c r="C47" s="23" t="s">
        <v>1837</v>
      </c>
    </row>
    <row r="48" spans="1:3" ht="102.75" customHeight="1">
      <c r="A48" s="23" t="s">
        <v>1432</v>
      </c>
      <c r="B48" s="198" t="s">
        <v>1762</v>
      </c>
      <c r="C48" s="23" t="s">
        <v>1838</v>
      </c>
    </row>
    <row r="49" spans="1:3" ht="111" customHeight="1">
      <c r="A49" s="23" t="s">
        <v>1421</v>
      </c>
      <c r="B49" s="198" t="s">
        <v>1763</v>
      </c>
      <c r="C49" s="23" t="s">
        <v>4197</v>
      </c>
    </row>
    <row r="50" spans="1:3" ht="78" customHeight="1">
      <c r="A50" s="23" t="s">
        <v>1423</v>
      </c>
      <c r="B50" s="198" t="s">
        <v>1764</v>
      </c>
      <c r="C50" s="23" t="s">
        <v>1839</v>
      </c>
    </row>
    <row r="51" spans="1:3" ht="63" customHeight="1">
      <c r="A51" s="23" t="s">
        <v>1458</v>
      </c>
      <c r="B51" s="198" t="s">
        <v>1765</v>
      </c>
      <c r="C51" s="23" t="s">
        <v>4198</v>
      </c>
    </row>
    <row r="52" spans="1:3" ht="37.5" customHeight="1">
      <c r="A52" s="23" t="s">
        <v>1459</v>
      </c>
      <c r="B52" s="198" t="s">
        <v>1766</v>
      </c>
      <c r="C52" s="23" t="s">
        <v>1766</v>
      </c>
    </row>
    <row r="53" spans="1:3" ht="112.5" customHeight="1">
      <c r="A53" s="23" t="s">
        <v>1435</v>
      </c>
      <c r="B53" s="198" t="s">
        <v>1767</v>
      </c>
      <c r="C53" s="23" t="s">
        <v>4199</v>
      </c>
    </row>
    <row r="54" spans="1:3" ht="59.25" customHeight="1">
      <c r="A54" s="23" t="s">
        <v>1436</v>
      </c>
      <c r="B54" s="198" t="s">
        <v>1768</v>
      </c>
      <c r="C54" s="23" t="s">
        <v>1840</v>
      </c>
    </row>
    <row r="55" spans="1:3" ht="51" customHeight="1">
      <c r="A55" s="936" t="s">
        <v>1428</v>
      </c>
      <c r="B55" s="938" t="s">
        <v>1769</v>
      </c>
      <c r="C55" s="932" t="s">
        <v>1841</v>
      </c>
    </row>
    <row r="56" spans="1:3" ht="37.5" customHeight="1">
      <c r="A56" s="936"/>
      <c r="B56" s="938"/>
      <c r="C56" s="933"/>
    </row>
    <row r="57" ht="14.25">
      <c r="A57" s="192"/>
    </row>
    <row r="58" spans="1:2" ht="14.25">
      <c r="A58" s="192"/>
      <c r="B58" s="192" t="s">
        <v>1842</v>
      </c>
    </row>
    <row r="59" spans="1:3" ht="17.25" customHeight="1">
      <c r="A59" s="23" t="s">
        <v>1460</v>
      </c>
      <c r="B59" s="23" t="s">
        <v>1843</v>
      </c>
      <c r="C59" s="23" t="s">
        <v>1500</v>
      </c>
    </row>
    <row r="60" spans="1:3" ht="124.5" customHeight="1">
      <c r="A60" s="23" t="s">
        <v>1461</v>
      </c>
      <c r="B60" s="23" t="s">
        <v>1772</v>
      </c>
      <c r="C60" s="23" t="s">
        <v>1844</v>
      </c>
    </row>
    <row r="61" spans="1:3" ht="48.75" customHeight="1">
      <c r="A61" s="23" t="s">
        <v>1462</v>
      </c>
      <c r="B61" s="23" t="s">
        <v>1845</v>
      </c>
      <c r="C61" s="23" t="s">
        <v>4382</v>
      </c>
    </row>
    <row r="62" spans="1:3" ht="66.75" customHeight="1">
      <c r="A62" s="23" t="s">
        <v>1463</v>
      </c>
      <c r="B62" s="23" t="s">
        <v>1846</v>
      </c>
      <c r="C62" s="23" t="s">
        <v>4383</v>
      </c>
    </row>
    <row r="63" spans="1:3" ht="49.5" customHeight="1">
      <c r="A63" s="23" t="s">
        <v>1464</v>
      </c>
      <c r="B63" s="23" t="s">
        <v>1847</v>
      </c>
      <c r="C63" s="23" t="s">
        <v>4384</v>
      </c>
    </row>
    <row r="64" spans="1:3" ht="107.25" customHeight="1">
      <c r="A64" s="23" t="s">
        <v>1465</v>
      </c>
      <c r="B64" s="23" t="s">
        <v>1776</v>
      </c>
      <c r="C64" s="23" t="s">
        <v>1848</v>
      </c>
    </row>
    <row r="65" spans="1:3" ht="49.5" customHeight="1">
      <c r="A65" s="23" t="s">
        <v>1466</v>
      </c>
      <c r="B65" s="23" t="s">
        <v>1850</v>
      </c>
      <c r="C65" s="23" t="s">
        <v>4382</v>
      </c>
    </row>
    <row r="66" spans="1:3" ht="66" customHeight="1">
      <c r="A66" s="23" t="s">
        <v>1467</v>
      </c>
      <c r="B66" s="23" t="s">
        <v>1849</v>
      </c>
      <c r="C66" s="23" t="s">
        <v>4383</v>
      </c>
    </row>
    <row r="67" spans="1:3" ht="48" customHeight="1">
      <c r="A67" s="23" t="s">
        <v>1468</v>
      </c>
      <c r="B67" s="23" t="s">
        <v>4200</v>
      </c>
      <c r="C67" s="23" t="s">
        <v>4385</v>
      </c>
    </row>
    <row r="68" spans="1:3" ht="33.75" customHeight="1">
      <c r="A68" s="23" t="s">
        <v>1469</v>
      </c>
      <c r="B68" s="23" t="s">
        <v>1851</v>
      </c>
      <c r="C68" s="23" t="s">
        <v>1501</v>
      </c>
    </row>
    <row r="69" spans="1:3" ht="40.5" customHeight="1">
      <c r="A69" s="23" t="s">
        <v>1470</v>
      </c>
      <c r="B69" s="23" t="s">
        <v>1778</v>
      </c>
      <c r="C69" s="23" t="s">
        <v>1855</v>
      </c>
    </row>
    <row r="70" spans="1:3" ht="39" customHeight="1">
      <c r="A70" s="23" t="s">
        <v>1471</v>
      </c>
      <c r="B70" s="23" t="s">
        <v>1852</v>
      </c>
      <c r="C70" s="23" t="s">
        <v>4382</v>
      </c>
    </row>
    <row r="71" spans="1:3" ht="60.75" customHeight="1">
      <c r="A71" s="23" t="s">
        <v>1472</v>
      </c>
      <c r="B71" s="23" t="s">
        <v>1853</v>
      </c>
      <c r="C71" s="23" t="s">
        <v>4383</v>
      </c>
    </row>
    <row r="72" spans="1:3" ht="48.75" customHeight="1">
      <c r="A72" s="23" t="s">
        <v>1473</v>
      </c>
      <c r="B72" s="23" t="s">
        <v>1854</v>
      </c>
      <c r="C72" s="23" t="s">
        <v>4384</v>
      </c>
    </row>
    <row r="73" spans="1:3" ht="62.25" customHeight="1">
      <c r="A73" s="23" t="s">
        <v>1474</v>
      </c>
      <c r="B73" s="23" t="s">
        <v>1779</v>
      </c>
      <c r="C73" s="23" t="s">
        <v>1856</v>
      </c>
    </row>
    <row r="74" spans="1:3" ht="50.25" customHeight="1">
      <c r="A74" s="23" t="s">
        <v>1475</v>
      </c>
      <c r="B74" s="23" t="s">
        <v>1857</v>
      </c>
      <c r="C74" s="23" t="s">
        <v>4382</v>
      </c>
    </row>
    <row r="75" spans="1:3" ht="60.75" customHeight="1">
      <c r="A75" s="23" t="s">
        <v>1476</v>
      </c>
      <c r="B75" s="23" t="s">
        <v>1858</v>
      </c>
      <c r="C75" s="23" t="s">
        <v>4383</v>
      </c>
    </row>
    <row r="76" spans="1:3" ht="55.5" customHeight="1">
      <c r="A76" s="23" t="s">
        <v>1477</v>
      </c>
      <c r="B76" s="23" t="s">
        <v>1859</v>
      </c>
      <c r="C76" s="23" t="s">
        <v>4385</v>
      </c>
    </row>
    <row r="77" spans="1:3" ht="45.75" customHeight="1">
      <c r="A77" s="932" t="s">
        <v>1478</v>
      </c>
      <c r="B77" s="932" t="s">
        <v>1861</v>
      </c>
      <c r="C77" s="932" t="s">
        <v>1860</v>
      </c>
    </row>
    <row r="78" spans="1:3" ht="22.5" customHeight="1">
      <c r="A78" s="939"/>
      <c r="B78" s="939"/>
      <c r="C78" s="933"/>
    </row>
    <row r="79" spans="1:3" ht="51" customHeight="1">
      <c r="A79" s="23" t="s">
        <v>1479</v>
      </c>
      <c r="B79" s="23" t="s">
        <v>1862</v>
      </c>
      <c r="C79" s="23" t="s">
        <v>4382</v>
      </c>
    </row>
    <row r="80" spans="1:3" ht="55.5" customHeight="1">
      <c r="A80" s="202" t="s">
        <v>1480</v>
      </c>
      <c r="B80" s="23" t="s">
        <v>1863</v>
      </c>
      <c r="C80" s="23" t="s">
        <v>4383</v>
      </c>
    </row>
    <row r="81" spans="1:3" ht="49.5" customHeight="1">
      <c r="A81" s="23" t="s">
        <v>1481</v>
      </c>
      <c r="B81" s="23" t="s">
        <v>1864</v>
      </c>
      <c r="C81" s="23" t="s">
        <v>4385</v>
      </c>
    </row>
    <row r="82" spans="1:3" ht="17.25" customHeight="1">
      <c r="A82" s="23" t="s">
        <v>1482</v>
      </c>
      <c r="B82" s="23" t="s">
        <v>1781</v>
      </c>
      <c r="C82" s="23" t="s">
        <v>1813</v>
      </c>
    </row>
    <row r="83" spans="1:3" ht="14.25">
      <c r="A83" s="932" t="s">
        <v>1483</v>
      </c>
      <c r="B83" s="932" t="s">
        <v>1782</v>
      </c>
      <c r="C83" s="932" t="s">
        <v>4386</v>
      </c>
    </row>
    <row r="84" spans="1:3" ht="112.5" customHeight="1">
      <c r="A84" s="939"/>
      <c r="B84" s="939"/>
      <c r="C84" s="933"/>
    </row>
    <row r="85" spans="1:3" ht="61.5" customHeight="1">
      <c r="A85" s="201" t="s">
        <v>1484</v>
      </c>
      <c r="B85" s="201" t="s">
        <v>1865</v>
      </c>
      <c r="C85" s="201" t="s">
        <v>1814</v>
      </c>
    </row>
    <row r="86" spans="1:3" ht="63" customHeight="1">
      <c r="A86" s="23" t="s">
        <v>1485</v>
      </c>
      <c r="B86" s="23" t="s">
        <v>1866</v>
      </c>
      <c r="C86" s="23" t="s">
        <v>4201</v>
      </c>
    </row>
    <row r="87" spans="1:3" ht="66" customHeight="1">
      <c r="A87" s="23" t="s">
        <v>1486</v>
      </c>
      <c r="B87" s="23" t="s">
        <v>1785</v>
      </c>
      <c r="C87" s="23" t="s">
        <v>4202</v>
      </c>
    </row>
    <row r="88" spans="1:3" ht="104.25" customHeight="1">
      <c r="A88" s="23" t="s">
        <v>1487</v>
      </c>
      <c r="B88" s="23" t="s">
        <v>1786</v>
      </c>
      <c r="C88" s="24" t="s">
        <v>4387</v>
      </c>
    </row>
    <row r="89" spans="1:3" ht="15" thickBot="1">
      <c r="A89" s="940" t="s">
        <v>1488</v>
      </c>
      <c r="B89" s="932" t="s">
        <v>1748</v>
      </c>
      <c r="C89" s="932" t="s">
        <v>4203</v>
      </c>
    </row>
    <row r="90" spans="1:3" ht="59.25" customHeight="1">
      <c r="A90" s="941"/>
      <c r="B90" s="939"/>
      <c r="C90" s="933"/>
    </row>
    <row r="91" spans="1:3" ht="90" customHeight="1">
      <c r="A91" s="23" t="s">
        <v>1489</v>
      </c>
      <c r="B91" s="23" t="s">
        <v>1867</v>
      </c>
      <c r="C91" s="23" t="s">
        <v>1869</v>
      </c>
    </row>
    <row r="92" spans="1:3" ht="108.75" customHeight="1">
      <c r="A92" s="23" t="s">
        <v>1490</v>
      </c>
      <c r="B92" s="23" t="s">
        <v>1815</v>
      </c>
      <c r="C92" s="23" t="s">
        <v>1870</v>
      </c>
    </row>
    <row r="93" spans="1:3" ht="135.75" customHeight="1">
      <c r="A93" s="23" t="s">
        <v>1491</v>
      </c>
      <c r="B93" s="23" t="s">
        <v>1788</v>
      </c>
      <c r="C93" s="23" t="s">
        <v>1871</v>
      </c>
    </row>
    <row r="94" spans="1:3" ht="42.75">
      <c r="A94" s="23" t="s">
        <v>1492</v>
      </c>
      <c r="B94" s="23" t="s">
        <v>1789</v>
      </c>
      <c r="C94" s="23" t="s">
        <v>1816</v>
      </c>
    </row>
    <row r="95" spans="1:3" ht="61.5" customHeight="1">
      <c r="A95" s="23" t="s">
        <v>1493</v>
      </c>
      <c r="B95" s="23" t="s">
        <v>1790</v>
      </c>
      <c r="C95" s="23" t="s">
        <v>1872</v>
      </c>
    </row>
    <row r="96" spans="1:3" ht="17.25" customHeight="1">
      <c r="A96" s="23" t="s">
        <v>1494</v>
      </c>
      <c r="B96" s="23" t="s">
        <v>1663</v>
      </c>
      <c r="C96" s="23" t="s">
        <v>1502</v>
      </c>
    </row>
    <row r="97" spans="1:3" ht="79.5" customHeight="1">
      <c r="A97" s="23" t="s">
        <v>1495</v>
      </c>
      <c r="B97" s="23" t="s">
        <v>1791</v>
      </c>
      <c r="C97" s="23" t="s">
        <v>1873</v>
      </c>
    </row>
    <row r="98" spans="1:3" ht="84" customHeight="1">
      <c r="A98" s="23" t="s">
        <v>1496</v>
      </c>
      <c r="B98" s="23" t="s">
        <v>1792</v>
      </c>
      <c r="C98" s="23" t="s">
        <v>1874</v>
      </c>
    </row>
    <row r="99" spans="1:3" ht="48.75" customHeight="1">
      <c r="A99" s="24" t="s">
        <v>1497</v>
      </c>
      <c r="B99" s="24" t="s">
        <v>1868</v>
      </c>
      <c r="C99" s="24" t="s">
        <v>1817</v>
      </c>
    </row>
    <row r="100" spans="1:3" ht="45.75" customHeight="1">
      <c r="A100" s="932" t="s">
        <v>1498</v>
      </c>
      <c r="B100" s="932" t="s">
        <v>1818</v>
      </c>
      <c r="C100" s="932" t="s">
        <v>4388</v>
      </c>
    </row>
    <row r="101" spans="1:3" ht="53.25" customHeight="1">
      <c r="A101" s="939"/>
      <c r="B101" s="939"/>
      <c r="C101" s="933"/>
    </row>
    <row r="102" spans="1:3" ht="126.75" customHeight="1">
      <c r="A102" s="201" t="s">
        <v>1499</v>
      </c>
      <c r="B102" s="201" t="s">
        <v>1795</v>
      </c>
      <c r="C102" s="201" t="s">
        <v>1876</v>
      </c>
    </row>
    <row r="103" ht="14.25">
      <c r="A103" s="192"/>
    </row>
    <row r="104" ht="14.25">
      <c r="A104" s="192"/>
    </row>
    <row r="105" spans="1:3" ht="14.25">
      <c r="A105" s="192"/>
      <c r="C105" s="4"/>
    </row>
    <row r="106" ht="14.25">
      <c r="A106" s="192"/>
    </row>
  </sheetData>
  <sheetProtection/>
  <mergeCells count="21">
    <mergeCell ref="A100:A101"/>
    <mergeCell ref="B100:B101"/>
    <mergeCell ref="A77:A78"/>
    <mergeCell ref="B77:B78"/>
    <mergeCell ref="A83:A84"/>
    <mergeCell ref="B83:B84"/>
    <mergeCell ref="A89:A90"/>
    <mergeCell ref="B89:B90"/>
    <mergeCell ref="A17:A18"/>
    <mergeCell ref="B17:B18"/>
    <mergeCell ref="A33:A34"/>
    <mergeCell ref="B33:B34"/>
    <mergeCell ref="A55:A56"/>
    <mergeCell ref="B55:B56"/>
    <mergeCell ref="C83:C84"/>
    <mergeCell ref="C89:C90"/>
    <mergeCell ref="C100:C101"/>
    <mergeCell ref="C17:C18"/>
    <mergeCell ref="C33:C34"/>
    <mergeCell ref="C55:C56"/>
    <mergeCell ref="C77:C78"/>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58" r:id="rId3"/>
  <headerFooter differentFirst="1">
    <firstFooter>&amp;C&amp;[39/&amp;[268</firstFoot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D10" sqref="D10"/>
    </sheetView>
  </sheetViews>
  <sheetFormatPr defaultColWidth="9.140625" defaultRowHeight="15"/>
  <cols>
    <col min="1" max="1" width="82.8515625" style="29" customWidth="1"/>
    <col min="2" max="2" width="9.421875" style="29" customWidth="1"/>
    <col min="3" max="3" width="11.57421875" style="29" customWidth="1"/>
    <col min="4" max="5" width="19.57421875" style="29" customWidth="1"/>
    <col min="6" max="6" width="20.8515625" style="29" customWidth="1"/>
    <col min="7" max="7" width="18.8515625" style="29" customWidth="1"/>
    <col min="8" max="8" width="18.7109375" style="29" customWidth="1"/>
    <col min="9" max="9" width="25.7109375" style="29" customWidth="1"/>
    <col min="10" max="10" width="20.57421875" style="29" customWidth="1"/>
    <col min="11" max="11" width="21.28125" style="28" customWidth="1"/>
    <col min="12" max="12" width="22.7109375" style="28" customWidth="1"/>
    <col min="13" max="13" width="33.00390625" style="28" customWidth="1"/>
    <col min="14" max="14" width="29.8515625" style="29" customWidth="1"/>
    <col min="15" max="15" width="4.140625" style="28" customWidth="1"/>
    <col min="16" max="16" width="28.28125" style="28" customWidth="1"/>
    <col min="17" max="17" width="17.00390625" style="28" bestFit="1" customWidth="1"/>
    <col min="18" max="18" width="27.7109375" style="28" customWidth="1"/>
    <col min="19" max="19" width="23.140625" style="28" customWidth="1"/>
    <col min="20" max="20" width="33.00390625" style="28" customWidth="1"/>
    <col min="21" max="21" width="11.00390625" style="28" customWidth="1"/>
    <col min="22" max="22" width="15.7109375" style="28" customWidth="1"/>
    <col min="23" max="23" width="17.00390625" style="28" customWidth="1"/>
    <col min="24" max="24" width="21.7109375" style="28" customWidth="1"/>
    <col min="25" max="25" width="14.7109375" style="28" customWidth="1"/>
    <col min="26" max="26" width="24.8515625" style="28" customWidth="1"/>
    <col min="27" max="27" width="15.140625" style="28" customWidth="1"/>
    <col min="28" max="16384" width="9.140625" style="28" customWidth="1"/>
  </cols>
  <sheetData>
    <row r="1" spans="9:11" ht="15">
      <c r="I1" s="227"/>
      <c r="J1" s="404" t="s">
        <v>1646</v>
      </c>
      <c r="K1" s="293"/>
    </row>
    <row r="2" spans="9:11" ht="14.25">
      <c r="I2" s="229"/>
      <c r="J2" s="405" t="s">
        <v>1647</v>
      </c>
      <c r="K2" s="293"/>
    </row>
    <row r="3" spans="1:14" ht="15.75">
      <c r="A3" s="223"/>
      <c r="B3" s="28"/>
      <c r="C3" s="28"/>
      <c r="D3" s="28"/>
      <c r="E3" s="28"/>
      <c r="F3" s="28"/>
      <c r="G3" s="28"/>
      <c r="H3" s="28"/>
      <c r="I3" s="536"/>
      <c r="J3" s="226" t="s">
        <v>4372</v>
      </c>
      <c r="N3" s="28"/>
    </row>
    <row r="4" spans="1:26" ht="18" customHeight="1">
      <c r="A4" s="8" t="s">
        <v>30</v>
      </c>
      <c r="Z4" s="58"/>
    </row>
    <row r="5" spans="1:24" ht="15.75">
      <c r="A5" s="402" t="s">
        <v>3227</v>
      </c>
      <c r="B5" s="8"/>
      <c r="C5" s="8"/>
      <c r="X5" s="58"/>
    </row>
    <row r="6" spans="24:26" ht="21.75" customHeight="1">
      <c r="X6" s="4"/>
      <c r="Y6" s="4"/>
      <c r="Z6" s="58"/>
    </row>
    <row r="7" spans="1:26" ht="25.5" customHeight="1">
      <c r="A7" s="61"/>
      <c r="B7" s="370" t="s">
        <v>1429</v>
      </c>
      <c r="C7" s="59"/>
      <c r="D7" s="962" t="s">
        <v>3233</v>
      </c>
      <c r="E7" s="960" t="s">
        <v>3231</v>
      </c>
      <c r="F7" s="961"/>
      <c r="G7" s="960" t="s">
        <v>3232</v>
      </c>
      <c r="H7" s="961"/>
      <c r="I7" s="962" t="s">
        <v>3236</v>
      </c>
      <c r="J7" s="952" t="s">
        <v>3238</v>
      </c>
      <c r="K7" s="953"/>
      <c r="L7" s="953"/>
      <c r="M7" s="954"/>
      <c r="N7" s="946" t="s">
        <v>3237</v>
      </c>
      <c r="O7" s="62"/>
      <c r="P7" s="966" t="s">
        <v>3241</v>
      </c>
      <c r="Q7" s="966"/>
      <c r="R7" s="948" t="s">
        <v>3240</v>
      </c>
      <c r="S7" s="950" t="s">
        <v>3239</v>
      </c>
      <c r="T7" s="942" t="s">
        <v>4261</v>
      </c>
      <c r="U7" s="60"/>
      <c r="X7" s="4"/>
      <c r="Y7" s="4"/>
      <c r="Z7" s="58"/>
    </row>
    <row r="8" spans="1:23" ht="99" customHeight="1">
      <c r="A8" s="13" t="s">
        <v>1429</v>
      </c>
      <c r="B8" s="13" t="s">
        <v>1429</v>
      </c>
      <c r="C8" s="50"/>
      <c r="D8" s="963"/>
      <c r="E8" s="388" t="s">
        <v>3234</v>
      </c>
      <c r="F8" s="388" t="s">
        <v>3235</v>
      </c>
      <c r="G8" s="388" t="s">
        <v>3234</v>
      </c>
      <c r="H8" s="388" t="s">
        <v>3235</v>
      </c>
      <c r="I8" s="963"/>
      <c r="J8" s="955"/>
      <c r="K8" s="956"/>
      <c r="L8" s="956"/>
      <c r="M8" s="957"/>
      <c r="N8" s="947"/>
      <c r="O8" s="403"/>
      <c r="P8" s="388" t="s">
        <v>3234</v>
      </c>
      <c r="Q8" s="388" t="s">
        <v>3235</v>
      </c>
      <c r="R8" s="949"/>
      <c r="S8" s="951"/>
      <c r="T8" s="943"/>
      <c r="U8" s="4"/>
      <c r="V8" s="4"/>
      <c r="W8" s="58"/>
    </row>
    <row r="9" spans="1:26" ht="14.25">
      <c r="A9" s="8" t="s">
        <v>1429</v>
      </c>
      <c r="B9" s="8"/>
      <c r="C9" s="18"/>
      <c r="D9" s="13"/>
      <c r="E9" s="13"/>
      <c r="F9" s="13"/>
      <c r="G9" s="13" t="s">
        <v>1429</v>
      </c>
      <c r="H9" s="13"/>
      <c r="I9" s="13"/>
      <c r="J9" s="13"/>
      <c r="K9" s="13"/>
      <c r="L9" s="13"/>
      <c r="M9" s="13"/>
      <c r="N9" s="13"/>
      <c r="O9" s="13"/>
      <c r="P9" s="13"/>
      <c r="Q9" s="13"/>
      <c r="R9" s="13"/>
      <c r="S9" s="13"/>
      <c r="T9" s="4"/>
      <c r="U9" s="58"/>
      <c r="X9" s="4"/>
      <c r="Y9" s="4"/>
      <c r="Z9" s="58"/>
    </row>
    <row r="10" spans="1:26" ht="28.5">
      <c r="A10" s="553" t="s">
        <v>3228</v>
      </c>
      <c r="B10" s="553"/>
      <c r="C10" s="143">
        <v>1</v>
      </c>
      <c r="D10" s="611" t="s">
        <v>1400</v>
      </c>
      <c r="E10" s="944" t="s">
        <v>1402</v>
      </c>
      <c r="F10" s="945"/>
      <c r="G10" s="944" t="s">
        <v>1404</v>
      </c>
      <c r="H10" s="945"/>
      <c r="I10" s="612" t="s">
        <v>1405</v>
      </c>
      <c r="J10" s="915" t="s">
        <v>2072</v>
      </c>
      <c r="K10" s="613" t="s">
        <v>1444</v>
      </c>
      <c r="L10" s="613" t="s">
        <v>1443</v>
      </c>
      <c r="M10" s="613" t="s">
        <v>1507</v>
      </c>
      <c r="N10" s="614" t="s">
        <v>2073</v>
      </c>
      <c r="O10" s="615"/>
      <c r="P10" s="944" t="s">
        <v>1409</v>
      </c>
      <c r="Q10" s="945"/>
      <c r="R10" s="613" t="s">
        <v>1415</v>
      </c>
      <c r="S10" s="613" t="s">
        <v>1416</v>
      </c>
      <c r="T10" s="614" t="s">
        <v>2074</v>
      </c>
      <c r="U10" s="63"/>
      <c r="X10" s="4"/>
      <c r="Y10" s="4"/>
      <c r="Z10" s="58"/>
    </row>
    <row r="11" spans="1:26" ht="14.25">
      <c r="A11" s="553"/>
      <c r="B11" s="553"/>
      <c r="C11" s="143"/>
      <c r="D11" s="616"/>
      <c r="E11" s="616"/>
      <c r="F11" s="616"/>
      <c r="G11" s="616"/>
      <c r="H11" s="616"/>
      <c r="I11" s="617"/>
      <c r="J11" s="617"/>
      <c r="K11" s="617"/>
      <c r="L11" s="617"/>
      <c r="M11" s="617"/>
      <c r="N11" s="616"/>
      <c r="O11" s="618" t="s">
        <v>1429</v>
      </c>
      <c r="P11" s="616"/>
      <c r="Q11" s="616"/>
      <c r="R11" s="619"/>
      <c r="S11" s="616"/>
      <c r="T11" s="616"/>
      <c r="U11" s="58"/>
      <c r="X11" s="4"/>
      <c r="Y11" s="4"/>
      <c r="Z11" s="58"/>
    </row>
    <row r="12" spans="1:26" ht="28.5">
      <c r="A12" s="553" t="s">
        <v>3225</v>
      </c>
      <c r="B12" s="553"/>
      <c r="C12" s="143"/>
      <c r="D12" s="616"/>
      <c r="E12" s="616"/>
      <c r="F12" s="616"/>
      <c r="G12" s="616"/>
      <c r="H12" s="616"/>
      <c r="I12" s="619"/>
      <c r="J12" s="619"/>
      <c r="K12" s="620"/>
      <c r="L12" s="620"/>
      <c r="M12" s="620"/>
      <c r="N12" s="616"/>
      <c r="O12" s="618"/>
      <c r="P12" s="616"/>
      <c r="Q12" s="616"/>
      <c r="R12" s="619"/>
      <c r="S12" s="616"/>
      <c r="T12" s="616"/>
      <c r="U12" s="58"/>
      <c r="X12" s="4"/>
      <c r="Y12" s="4"/>
      <c r="Z12" s="58"/>
    </row>
    <row r="13" spans="1:26" ht="14.25">
      <c r="A13" s="111" t="s">
        <v>1774</v>
      </c>
      <c r="B13" s="111"/>
      <c r="C13" s="143"/>
      <c r="D13" s="616" t="s">
        <v>1429</v>
      </c>
      <c r="E13" s="616"/>
      <c r="F13" s="616" t="s">
        <v>1429</v>
      </c>
      <c r="G13" s="616"/>
      <c r="H13" s="616" t="s">
        <v>1429</v>
      </c>
      <c r="I13" s="616"/>
      <c r="J13" s="616"/>
      <c r="K13" s="616"/>
      <c r="L13" s="616"/>
      <c r="M13" s="616"/>
      <c r="N13" s="616" t="s">
        <v>1429</v>
      </c>
      <c r="O13" s="621"/>
      <c r="P13" s="616"/>
      <c r="Q13" s="616" t="s">
        <v>1429</v>
      </c>
      <c r="R13" s="616"/>
      <c r="S13" s="616"/>
      <c r="T13" s="616" t="s">
        <v>1429</v>
      </c>
      <c r="U13" s="58"/>
      <c r="X13" s="4"/>
      <c r="Y13" s="4"/>
      <c r="Z13" s="58"/>
    </row>
    <row r="14" spans="1:26" ht="14.25">
      <c r="A14" s="964" t="s">
        <v>3229</v>
      </c>
      <c r="B14" s="965"/>
      <c r="C14" s="367">
        <v>2</v>
      </c>
      <c r="D14" s="611" t="s">
        <v>1504</v>
      </c>
      <c r="E14" s="622" t="s">
        <v>1508</v>
      </c>
      <c r="F14" s="622" t="s">
        <v>1509</v>
      </c>
      <c r="G14" s="622" t="s">
        <v>1510</v>
      </c>
      <c r="H14" s="622" t="s">
        <v>1511</v>
      </c>
      <c r="I14" s="622" t="s">
        <v>1512</v>
      </c>
      <c r="J14" s="623" t="s">
        <v>1513</v>
      </c>
      <c r="K14" s="919"/>
      <c r="L14" s="919"/>
      <c r="M14" s="919"/>
      <c r="N14" s="624" t="s">
        <v>2075</v>
      </c>
      <c r="O14" s="625"/>
      <c r="P14" s="622" t="s">
        <v>1515</v>
      </c>
      <c r="Q14" s="622" t="s">
        <v>1516</v>
      </c>
      <c r="R14" s="623" t="s">
        <v>1517</v>
      </c>
      <c r="S14" s="622" t="s">
        <v>1518</v>
      </c>
      <c r="T14" s="624" t="s">
        <v>2076</v>
      </c>
      <c r="U14" s="57"/>
      <c r="X14" s="4"/>
      <c r="Y14" s="4"/>
      <c r="Z14" s="58"/>
    </row>
    <row r="15" spans="1:26" ht="14.25">
      <c r="A15" s="30"/>
      <c r="B15" s="30"/>
      <c r="C15" s="371"/>
      <c r="D15" s="619"/>
      <c r="E15" s="619"/>
      <c r="F15" s="619"/>
      <c r="G15" s="619"/>
      <c r="H15" s="619"/>
      <c r="I15" s="619"/>
      <c r="J15" s="619"/>
      <c r="K15" s="620"/>
      <c r="L15" s="620"/>
      <c r="M15" s="620"/>
      <c r="N15" s="619"/>
      <c r="O15" s="620"/>
      <c r="P15" s="619"/>
      <c r="Q15" s="619"/>
      <c r="R15" s="619"/>
      <c r="S15" s="619"/>
      <c r="T15" s="619"/>
      <c r="U15" s="58"/>
      <c r="X15" s="4"/>
      <c r="Y15" s="4"/>
      <c r="Z15" s="58"/>
    </row>
    <row r="16" spans="1:26" ht="28.5" customHeight="1">
      <c r="A16" s="62" t="s">
        <v>3230</v>
      </c>
      <c r="B16" s="67"/>
      <c r="C16" s="368">
        <v>3</v>
      </c>
      <c r="D16" s="613" t="s">
        <v>1437</v>
      </c>
      <c r="E16" s="613" t="s">
        <v>1559</v>
      </c>
      <c r="F16" s="613" t="s">
        <v>1560</v>
      </c>
      <c r="G16" s="613" t="s">
        <v>1561</v>
      </c>
      <c r="H16" s="613" t="s">
        <v>1562</v>
      </c>
      <c r="I16" s="613" t="s">
        <v>1563</v>
      </c>
      <c r="J16" s="613" t="s">
        <v>1564</v>
      </c>
      <c r="K16" s="919"/>
      <c r="L16" s="919"/>
      <c r="M16" s="919"/>
      <c r="N16" s="614" t="s">
        <v>2077</v>
      </c>
      <c r="O16" s="615"/>
      <c r="P16" s="613" t="s">
        <v>1566</v>
      </c>
      <c r="Q16" s="613" t="s">
        <v>1567</v>
      </c>
      <c r="R16" s="613" t="s">
        <v>1568</v>
      </c>
      <c r="S16" s="613" t="s">
        <v>1569</v>
      </c>
      <c r="T16" s="614" t="s">
        <v>2078</v>
      </c>
      <c r="U16" s="58"/>
      <c r="X16" s="4"/>
      <c r="Y16" s="4"/>
      <c r="Z16" s="58"/>
    </row>
    <row r="17" spans="1:26" ht="14.25">
      <c r="A17" s="45"/>
      <c r="B17" s="45"/>
      <c r="C17" s="143"/>
      <c r="D17" s="616" t="s">
        <v>1429</v>
      </c>
      <c r="E17" s="616"/>
      <c r="F17" s="616"/>
      <c r="G17" s="616"/>
      <c r="H17" s="616" t="s">
        <v>1429</v>
      </c>
      <c r="I17" s="616"/>
      <c r="J17" s="616" t="s">
        <v>1429</v>
      </c>
      <c r="K17" s="616"/>
      <c r="L17" s="616"/>
      <c r="M17" s="616"/>
      <c r="N17" s="616"/>
      <c r="O17" s="615"/>
      <c r="P17" s="616"/>
      <c r="Q17" s="616" t="s">
        <v>1429</v>
      </c>
      <c r="R17" s="616"/>
      <c r="S17" s="616"/>
      <c r="T17" s="616"/>
      <c r="U17" s="58"/>
      <c r="X17" s="4"/>
      <c r="Y17" s="4"/>
      <c r="Z17" s="58"/>
    </row>
    <row r="18" spans="1:26" ht="14.25">
      <c r="A18" s="111" t="s">
        <v>1775</v>
      </c>
      <c r="B18" s="111"/>
      <c r="C18" s="143">
        <v>4</v>
      </c>
      <c r="D18" s="611" t="s">
        <v>1583</v>
      </c>
      <c r="E18" s="944" t="s">
        <v>1584</v>
      </c>
      <c r="F18" s="945"/>
      <c r="G18" s="944" t="s">
        <v>1585</v>
      </c>
      <c r="H18" s="945"/>
      <c r="I18" s="612" t="s">
        <v>1586</v>
      </c>
      <c r="J18" s="611" t="s">
        <v>1587</v>
      </c>
      <c r="K18" s="919"/>
      <c r="L18" s="919"/>
      <c r="M18" s="919"/>
      <c r="N18" s="614" t="s">
        <v>2079</v>
      </c>
      <c r="O18" s="615"/>
      <c r="P18" s="944" t="s">
        <v>1589</v>
      </c>
      <c r="Q18" s="945"/>
      <c r="R18" s="613" t="s">
        <v>1590</v>
      </c>
      <c r="S18" s="613" t="s">
        <v>1591</v>
      </c>
      <c r="T18" s="614" t="s">
        <v>2080</v>
      </c>
      <c r="U18" s="58"/>
      <c r="X18" s="4"/>
      <c r="Y18" s="4"/>
      <c r="Z18" s="58"/>
    </row>
    <row r="19" spans="1:26" ht="14.25">
      <c r="A19" s="111"/>
      <c r="B19" s="111"/>
      <c r="C19" s="143"/>
      <c r="D19" s="617"/>
      <c r="E19" s="617"/>
      <c r="F19" s="617"/>
      <c r="G19" s="617"/>
      <c r="H19" s="617"/>
      <c r="I19" s="617"/>
      <c r="J19" s="617"/>
      <c r="K19" s="617"/>
      <c r="L19" s="617"/>
      <c r="M19" s="617"/>
      <c r="N19" s="626"/>
      <c r="O19" s="615"/>
      <c r="P19" s="617"/>
      <c r="Q19" s="617"/>
      <c r="R19" s="617"/>
      <c r="S19" s="617"/>
      <c r="T19" s="626"/>
      <c r="U19" s="58"/>
      <c r="X19" s="4"/>
      <c r="Y19" s="4"/>
      <c r="Z19" s="58"/>
    </row>
    <row r="20" spans="1:26" ht="14.25">
      <c r="A20" s="111" t="s">
        <v>3221</v>
      </c>
      <c r="B20" s="111"/>
      <c r="C20" s="143">
        <v>5</v>
      </c>
      <c r="D20" s="614" t="s">
        <v>1249</v>
      </c>
      <c r="E20" s="958" t="s">
        <v>2081</v>
      </c>
      <c r="F20" s="959"/>
      <c r="G20" s="958" t="s">
        <v>1251</v>
      </c>
      <c r="H20" s="959"/>
      <c r="I20" s="614" t="s">
        <v>1252</v>
      </c>
      <c r="J20" s="614" t="s">
        <v>1253</v>
      </c>
      <c r="K20" s="919"/>
      <c r="L20" s="919"/>
      <c r="M20" s="919"/>
      <c r="N20" s="614" t="s">
        <v>1254</v>
      </c>
      <c r="O20" s="615"/>
      <c r="P20" s="958" t="s">
        <v>1255</v>
      </c>
      <c r="Q20" s="959"/>
      <c r="R20" s="614" t="s">
        <v>1256</v>
      </c>
      <c r="S20" s="614" t="s">
        <v>1257</v>
      </c>
      <c r="T20" s="614" t="s">
        <v>2082</v>
      </c>
      <c r="U20" s="58"/>
      <c r="X20" s="4"/>
      <c r="Y20" s="4"/>
      <c r="Z20" s="58"/>
    </row>
    <row r="21" ht="14.25">
      <c r="C21" s="369"/>
    </row>
  </sheetData>
  <sheetProtection password="DAB2" sheet="1"/>
  <mergeCells count="20">
    <mergeCell ref="A14:B14"/>
    <mergeCell ref="E18:F18"/>
    <mergeCell ref="G18:H18"/>
    <mergeCell ref="P7:Q7"/>
    <mergeCell ref="D7:D8"/>
    <mergeCell ref="P18:Q18"/>
    <mergeCell ref="E20:F20"/>
    <mergeCell ref="G20:H20"/>
    <mergeCell ref="P20:Q20"/>
    <mergeCell ref="E7:F7"/>
    <mergeCell ref="G7:H7"/>
    <mergeCell ref="I7:I8"/>
    <mergeCell ref="T7:T8"/>
    <mergeCell ref="E10:F10"/>
    <mergeCell ref="G10:H10"/>
    <mergeCell ref="P10:Q10"/>
    <mergeCell ref="N7:N8"/>
    <mergeCell ref="R7:R8"/>
    <mergeCell ref="S7:S8"/>
    <mergeCell ref="J7:M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6" r:id="rId1"/>
  <headerFooter differentFirst="1">
    <firstFooter>&amp;C&amp;[201/&amp;[268</firstFooter>
  </headerFooter>
  <colBreaks count="1" manualBreakCount="1">
    <brk id="15" max="19"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31"/>
  <sheetViews>
    <sheetView zoomScale="70" zoomScaleNormal="70" zoomScalePageLayoutView="0" workbookViewId="0" topLeftCell="A7">
      <selection activeCell="C14" sqref="C14"/>
    </sheetView>
  </sheetViews>
  <sheetFormatPr defaultColWidth="9.140625" defaultRowHeight="15"/>
  <cols>
    <col min="1" max="1" width="10.57421875" style="4" customWidth="1"/>
    <col min="2" max="2" width="27.57421875" style="4" customWidth="1"/>
    <col min="3" max="3" width="81.7109375" style="13" customWidth="1"/>
    <col min="4" max="16384" width="9.140625" style="4" customWidth="1"/>
  </cols>
  <sheetData>
    <row r="1" spans="1:6" ht="15">
      <c r="A1" s="209"/>
      <c r="C1" s="192"/>
      <c r="D1" s="192"/>
      <c r="F1" s="192"/>
    </row>
    <row r="2" spans="1:3" s="212" customFormat="1" ht="15">
      <c r="A2" s="209" t="s">
        <v>16</v>
      </c>
      <c r="B2" s="210"/>
      <c r="C2" s="211"/>
    </row>
    <row r="3" spans="1:3" ht="15">
      <c r="A3" s="3" t="s">
        <v>3227</v>
      </c>
      <c r="B3" s="27"/>
      <c r="C3" s="50"/>
    </row>
    <row r="4" spans="1:3" ht="14.25">
      <c r="A4" s="203"/>
      <c r="B4" s="25" t="s">
        <v>1798</v>
      </c>
      <c r="C4" s="76" t="s">
        <v>1411</v>
      </c>
    </row>
    <row r="5" spans="1:3" ht="28.5">
      <c r="A5" s="498"/>
      <c r="B5" s="23" t="s">
        <v>1799</v>
      </c>
      <c r="C5" s="484" t="s">
        <v>4156</v>
      </c>
    </row>
    <row r="6" spans="1:3" ht="14.25">
      <c r="A6" s="203"/>
      <c r="B6" s="207" t="s">
        <v>1773</v>
      </c>
      <c r="C6" s="205"/>
    </row>
    <row r="7" spans="1:3" ht="128.25">
      <c r="A7" s="187" t="s">
        <v>4264</v>
      </c>
      <c r="B7" s="187" t="s">
        <v>1773</v>
      </c>
      <c r="C7" s="292" t="s">
        <v>4389</v>
      </c>
    </row>
    <row r="8" spans="1:3" ht="17.25" customHeight="1">
      <c r="A8" s="203"/>
      <c r="B8" s="207" t="s">
        <v>3225</v>
      </c>
      <c r="C8" s="205"/>
    </row>
    <row r="9" spans="1:3" ht="85.5">
      <c r="A9" s="187" t="s">
        <v>4158</v>
      </c>
      <c r="B9" s="187" t="s">
        <v>4204</v>
      </c>
      <c r="C9" s="292" t="s">
        <v>4206</v>
      </c>
    </row>
    <row r="10" spans="1:3" ht="126" customHeight="1">
      <c r="A10" s="187" t="s">
        <v>1514</v>
      </c>
      <c r="B10" s="187" t="s">
        <v>4205</v>
      </c>
      <c r="C10" s="292" t="s">
        <v>4157</v>
      </c>
    </row>
    <row r="11" spans="1:3" ht="123.75" customHeight="1">
      <c r="A11" s="187" t="s">
        <v>4159</v>
      </c>
      <c r="B11" s="187" t="s">
        <v>4390</v>
      </c>
      <c r="C11" s="292" t="s">
        <v>4160</v>
      </c>
    </row>
    <row r="12" spans="1:3" ht="105" customHeight="1">
      <c r="A12" s="187" t="s">
        <v>1519</v>
      </c>
      <c r="B12" s="187" t="s">
        <v>4391</v>
      </c>
      <c r="C12" s="5" t="s">
        <v>1245</v>
      </c>
    </row>
    <row r="13" spans="1:3" ht="85.5">
      <c r="A13" s="187" t="s">
        <v>4161</v>
      </c>
      <c r="B13" s="292" t="s">
        <v>4163</v>
      </c>
      <c r="C13" s="292" t="s">
        <v>4392</v>
      </c>
    </row>
    <row r="14" spans="1:3" ht="126" customHeight="1">
      <c r="A14" s="187" t="s">
        <v>1565</v>
      </c>
      <c r="B14" s="187" t="s">
        <v>4162</v>
      </c>
      <c r="C14" s="292" t="s">
        <v>4393</v>
      </c>
    </row>
    <row r="15" spans="1:3" ht="71.25">
      <c r="A15" s="187" t="s">
        <v>4164</v>
      </c>
      <c r="B15" s="187" t="s">
        <v>4262</v>
      </c>
      <c r="C15" s="292" t="s">
        <v>4394</v>
      </c>
    </row>
    <row r="16" spans="1:3" ht="110.25" customHeight="1">
      <c r="A16" s="187" t="s">
        <v>1570</v>
      </c>
      <c r="B16" s="187" t="s">
        <v>4263</v>
      </c>
      <c r="C16" s="5" t="s">
        <v>1246</v>
      </c>
    </row>
    <row r="17" spans="1:3" ht="85.5">
      <c r="A17" s="187" t="s">
        <v>4207</v>
      </c>
      <c r="B17" s="187" t="s">
        <v>4165</v>
      </c>
      <c r="C17" s="292" t="s">
        <v>4166</v>
      </c>
    </row>
    <row r="18" spans="1:3" ht="69.75" customHeight="1">
      <c r="A18" s="187" t="s">
        <v>1588</v>
      </c>
      <c r="B18" s="187" t="s">
        <v>4167</v>
      </c>
      <c r="C18" s="5" t="s">
        <v>1247</v>
      </c>
    </row>
    <row r="19" spans="1:3" ht="85.5">
      <c r="A19" s="187" t="s">
        <v>4168</v>
      </c>
      <c r="B19" s="187" t="s">
        <v>4170</v>
      </c>
      <c r="C19" s="292" t="s">
        <v>4166</v>
      </c>
    </row>
    <row r="20" spans="1:3" ht="48.75" customHeight="1">
      <c r="A20" s="187" t="s">
        <v>1592</v>
      </c>
      <c r="B20" s="187" t="s">
        <v>4169</v>
      </c>
      <c r="C20" s="292" t="s">
        <v>1248</v>
      </c>
    </row>
    <row r="21" spans="1:3" ht="14.25">
      <c r="A21" s="203"/>
      <c r="B21" s="207" t="s">
        <v>4171</v>
      </c>
      <c r="C21" s="205"/>
    </row>
    <row r="22" spans="1:3" ht="28.5" customHeight="1">
      <c r="A22" s="967" t="s">
        <v>4172</v>
      </c>
      <c r="B22" s="967" t="s">
        <v>4171</v>
      </c>
      <c r="C22" s="5" t="s">
        <v>1249</v>
      </c>
    </row>
    <row r="23" spans="1:3" ht="56.25" customHeight="1">
      <c r="A23" s="968"/>
      <c r="B23" s="968"/>
      <c r="C23" s="5" t="s">
        <v>1250</v>
      </c>
    </row>
    <row r="24" spans="1:3" ht="14.25">
      <c r="A24" s="968"/>
      <c r="B24" s="968"/>
      <c r="C24" s="5" t="s">
        <v>1251</v>
      </c>
    </row>
    <row r="25" spans="1:3" ht="121.5" customHeight="1">
      <c r="A25" s="968"/>
      <c r="B25" s="968"/>
      <c r="C25" s="5" t="s">
        <v>1252</v>
      </c>
    </row>
    <row r="26" spans="1:3" ht="51.75" customHeight="1">
      <c r="A26" s="968"/>
      <c r="B26" s="968"/>
      <c r="C26" s="5" t="s">
        <v>1253</v>
      </c>
    </row>
    <row r="27" spans="1:3" ht="64.5" customHeight="1">
      <c r="A27" s="968"/>
      <c r="B27" s="968"/>
      <c r="C27" s="5" t="s">
        <v>1254</v>
      </c>
    </row>
    <row r="28" spans="1:3" ht="14.25">
      <c r="A28" s="968"/>
      <c r="B28" s="968"/>
      <c r="C28" s="292" t="s">
        <v>1255</v>
      </c>
    </row>
    <row r="29" spans="1:3" ht="92.25" customHeight="1">
      <c r="A29" s="968"/>
      <c r="B29" s="968"/>
      <c r="C29" s="292" t="s">
        <v>1256</v>
      </c>
    </row>
    <row r="30" spans="1:3" ht="63" customHeight="1">
      <c r="A30" s="968"/>
      <c r="B30" s="968"/>
      <c r="C30" s="292" t="s">
        <v>1257</v>
      </c>
    </row>
    <row r="31" spans="1:3" ht="54.75" customHeight="1">
      <c r="A31" s="969"/>
      <c r="B31" s="969"/>
      <c r="C31" s="292" t="s">
        <v>1258</v>
      </c>
    </row>
  </sheetData>
  <sheetProtection/>
  <mergeCells count="2">
    <mergeCell ref="B22:B31"/>
    <mergeCell ref="A22:A31"/>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7" r:id="rId1"/>
  <headerFooter differentFirst="1">
    <firstFooter>&amp;C&amp;[79/&amp;[268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D8" sqref="D8"/>
    </sheetView>
  </sheetViews>
  <sheetFormatPr defaultColWidth="9.140625" defaultRowHeight="15"/>
  <cols>
    <col min="1" max="1" width="4.7109375" style="28" customWidth="1"/>
    <col min="2" max="2" width="25.7109375" style="28" customWidth="1"/>
    <col min="3" max="3" width="10.8515625" style="28" customWidth="1"/>
    <col min="4" max="4" width="21.140625" style="28" customWidth="1"/>
    <col min="5" max="5" width="16.57421875" style="28" customWidth="1"/>
    <col min="6" max="7" width="17.140625" style="28" customWidth="1"/>
    <col min="8" max="9" width="16.28125" style="28" customWidth="1"/>
    <col min="10" max="10" width="17.28125" style="28" customWidth="1"/>
    <col min="11" max="11" width="17.421875" style="28" customWidth="1"/>
    <col min="12" max="12" width="12.7109375" style="28" customWidth="1"/>
    <col min="13" max="13" width="17.00390625" style="28" customWidth="1"/>
    <col min="14" max="14" width="16.421875" style="28" customWidth="1"/>
    <col min="15" max="16" width="18.421875" style="28" customWidth="1"/>
    <col min="17" max="17" width="17.7109375" style="28" customWidth="1"/>
    <col min="18" max="18" width="18.421875" style="28" customWidth="1"/>
    <col min="19" max="19" width="17.28125" style="28" customWidth="1"/>
    <col min="20" max="20" width="26.57421875" style="28" customWidth="1"/>
    <col min="21" max="21" width="12.28125" style="28" customWidth="1"/>
    <col min="22" max="22" width="27.00390625" style="28" customWidth="1"/>
    <col min="23" max="23" width="17.8515625" style="28" customWidth="1"/>
    <col min="24" max="24" width="31.00390625" style="28" customWidth="1"/>
    <col min="25" max="25" width="40.00390625" style="28" customWidth="1"/>
    <col min="26" max="26" width="31.00390625" style="28" customWidth="1"/>
    <col min="27" max="27" width="24.57421875" style="28" customWidth="1"/>
    <col min="28" max="16384" width="9.140625" style="28" customWidth="1"/>
  </cols>
  <sheetData>
    <row r="1" spans="1:20" ht="15">
      <c r="A1" s="620"/>
      <c r="B1" s="620"/>
      <c r="C1" s="620"/>
      <c r="D1" s="620"/>
      <c r="E1" s="620"/>
      <c r="F1" s="620"/>
      <c r="G1" s="620"/>
      <c r="H1" s="620"/>
      <c r="I1" s="620"/>
      <c r="J1" s="620"/>
      <c r="K1" s="620"/>
      <c r="L1" s="627"/>
      <c r="M1" s="628" t="s">
        <v>1646</v>
      </c>
      <c r="N1" s="620"/>
      <c r="O1" s="620"/>
      <c r="P1" s="620"/>
      <c r="Q1" s="620"/>
      <c r="R1" s="620"/>
      <c r="S1" s="620"/>
      <c r="T1" s="620"/>
    </row>
    <row r="2" spans="1:20" ht="15">
      <c r="A2" s="620"/>
      <c r="B2" s="620"/>
      <c r="C2" s="620"/>
      <c r="D2" s="620"/>
      <c r="E2" s="620"/>
      <c r="F2" s="620"/>
      <c r="G2" s="620"/>
      <c r="H2" s="620"/>
      <c r="I2" s="620"/>
      <c r="J2" s="620"/>
      <c r="K2" s="620"/>
      <c r="L2" s="629"/>
      <c r="M2" s="630" t="s">
        <v>1647</v>
      </c>
      <c r="N2" s="620"/>
      <c r="O2" s="620"/>
      <c r="P2" s="620"/>
      <c r="Q2" s="620"/>
      <c r="R2" s="620"/>
      <c r="S2" s="620"/>
      <c r="T2" s="620"/>
    </row>
    <row r="3" spans="1:20" ht="15.75">
      <c r="A3" s="631"/>
      <c r="B3" s="620"/>
      <c r="C3" s="620"/>
      <c r="D3" s="620"/>
      <c r="E3" s="620"/>
      <c r="F3" s="620"/>
      <c r="G3" s="620"/>
      <c r="H3" s="620"/>
      <c r="I3" s="620"/>
      <c r="J3" s="620"/>
      <c r="K3" s="620"/>
      <c r="L3" s="884"/>
      <c r="M3" s="885" t="s">
        <v>4372</v>
      </c>
      <c r="N3" s="620"/>
      <c r="O3" s="620"/>
      <c r="P3" s="620"/>
      <c r="Q3" s="620"/>
      <c r="R3" s="620"/>
      <c r="S3" s="620"/>
      <c r="T3" s="620"/>
    </row>
    <row r="4" spans="1:20" ht="14.25">
      <c r="A4" s="632" t="s">
        <v>31</v>
      </c>
      <c r="B4" s="619"/>
      <c r="C4" s="619"/>
      <c r="D4" s="633"/>
      <c r="E4" s="633"/>
      <c r="F4" s="633"/>
      <c r="G4" s="633"/>
      <c r="H4" s="620"/>
      <c r="I4" s="620"/>
      <c r="J4" s="620"/>
      <c r="K4" s="620"/>
      <c r="L4" s="620"/>
      <c r="M4" s="620"/>
      <c r="N4" s="620"/>
      <c r="O4" s="620"/>
      <c r="P4" s="620"/>
      <c r="Q4" s="620"/>
      <c r="R4" s="620"/>
      <c r="S4" s="620"/>
      <c r="T4" s="620"/>
    </row>
    <row r="5" spans="1:20" s="69" customFormat="1" ht="19.5" customHeight="1">
      <c r="A5" s="634" t="s">
        <v>3195</v>
      </c>
      <c r="B5" s="635"/>
      <c r="C5" s="635"/>
      <c r="D5" s="633"/>
      <c r="E5" s="633"/>
      <c r="F5" s="633"/>
      <c r="G5" s="633"/>
      <c r="H5" s="635"/>
      <c r="I5" s="635"/>
      <c r="J5" s="635"/>
      <c r="K5" s="635"/>
      <c r="L5" s="635"/>
      <c r="M5" s="635"/>
      <c r="N5" s="635"/>
      <c r="O5" s="635"/>
      <c r="P5" s="635"/>
      <c r="Q5" s="635"/>
      <c r="R5" s="635"/>
      <c r="S5" s="635"/>
      <c r="T5" s="635"/>
    </row>
    <row r="6" spans="1:20" s="69" customFormat="1" ht="19.5" customHeight="1">
      <c r="A6" s="620"/>
      <c r="B6" s="620"/>
      <c r="C6" s="620"/>
      <c r="D6" s="980" t="s">
        <v>3196</v>
      </c>
      <c r="E6" s="981"/>
      <c r="F6" s="981"/>
      <c r="G6" s="981"/>
      <c r="H6" s="981"/>
      <c r="I6" s="981"/>
      <c r="J6" s="981"/>
      <c r="K6" s="981"/>
      <c r="L6" s="981"/>
      <c r="M6" s="981"/>
      <c r="N6" s="981"/>
      <c r="O6" s="982"/>
      <c r="P6" s="973" t="s">
        <v>3197</v>
      </c>
      <c r="Q6" s="974"/>
      <c r="R6" s="974"/>
      <c r="S6" s="975"/>
      <c r="T6" s="976" t="s">
        <v>3212</v>
      </c>
    </row>
    <row r="7" spans="1:20" s="69" customFormat="1" ht="71.25">
      <c r="A7" s="620"/>
      <c r="B7" s="636"/>
      <c r="C7" s="620"/>
      <c r="D7" s="895" t="s">
        <v>4623</v>
      </c>
      <c r="E7" s="895" t="s">
        <v>3198</v>
      </c>
      <c r="F7" s="896" t="s">
        <v>4624</v>
      </c>
      <c r="G7" s="895" t="s">
        <v>3199</v>
      </c>
      <c r="H7" s="895" t="s">
        <v>3200</v>
      </c>
      <c r="I7" s="895" t="s">
        <v>3201</v>
      </c>
      <c r="J7" s="895" t="s">
        <v>3202</v>
      </c>
      <c r="K7" s="895" t="s">
        <v>3203</v>
      </c>
      <c r="L7" s="895" t="s">
        <v>3204</v>
      </c>
      <c r="M7" s="895" t="s">
        <v>3205</v>
      </c>
      <c r="N7" s="895" t="s">
        <v>3206</v>
      </c>
      <c r="O7" s="895" t="s">
        <v>3207</v>
      </c>
      <c r="P7" s="897" t="s">
        <v>3208</v>
      </c>
      <c r="Q7" s="898" t="s">
        <v>3209</v>
      </c>
      <c r="R7" s="898" t="s">
        <v>3210</v>
      </c>
      <c r="S7" s="897" t="s">
        <v>3211</v>
      </c>
      <c r="T7" s="977"/>
    </row>
    <row r="8" spans="1:20" s="69" customFormat="1" ht="51.75" customHeight="1">
      <c r="A8" s="983" t="s">
        <v>1773</v>
      </c>
      <c r="B8" s="983"/>
      <c r="C8" s="899">
        <v>1</v>
      </c>
      <c r="D8" s="613" t="s">
        <v>1400</v>
      </c>
      <c r="E8" s="613" t="s">
        <v>1504</v>
      </c>
      <c r="F8" s="613" t="s">
        <v>1437</v>
      </c>
      <c r="G8" s="613" t="s">
        <v>1412</v>
      </c>
      <c r="H8" s="613" t="s">
        <v>1583</v>
      </c>
      <c r="I8" s="613" t="s">
        <v>1506</v>
      </c>
      <c r="J8" s="613" t="s">
        <v>1260</v>
      </c>
      <c r="K8" s="613" t="s">
        <v>1261</v>
      </c>
      <c r="L8" s="613" t="s">
        <v>1262</v>
      </c>
      <c r="M8" s="613" t="s">
        <v>1604</v>
      </c>
      <c r="N8" s="613" t="s">
        <v>1263</v>
      </c>
      <c r="O8" s="613" t="s">
        <v>1461</v>
      </c>
      <c r="P8" s="637" t="s">
        <v>1264</v>
      </c>
      <c r="Q8" s="637" t="s">
        <v>1265</v>
      </c>
      <c r="R8" s="637" t="s">
        <v>1638</v>
      </c>
      <c r="S8" s="637" t="s">
        <v>1640</v>
      </c>
      <c r="T8" s="614" t="s">
        <v>1399</v>
      </c>
    </row>
    <row r="9" spans="1:20" s="69" customFormat="1" ht="19.5" customHeight="1">
      <c r="A9" s="638"/>
      <c r="B9" s="639"/>
      <c r="C9" s="900"/>
      <c r="D9" s="641"/>
      <c r="E9" s="642"/>
      <c r="F9" s="642"/>
      <c r="G9" s="642"/>
      <c r="H9" s="642"/>
      <c r="I9" s="642"/>
      <c r="J9" s="642"/>
      <c r="K9" s="642"/>
      <c r="L9" s="642"/>
      <c r="M9" s="642"/>
      <c r="N9" s="642"/>
      <c r="O9" s="642"/>
      <c r="P9" s="642"/>
      <c r="Q9" s="642"/>
      <c r="R9" s="642"/>
      <c r="S9" s="642"/>
      <c r="T9" s="642"/>
    </row>
    <row r="10" spans="1:20" s="69" customFormat="1" ht="19.5" customHeight="1">
      <c r="A10" s="643" t="s">
        <v>3225</v>
      </c>
      <c r="B10" s="640"/>
      <c r="C10" s="900"/>
      <c r="D10" s="620"/>
      <c r="E10" s="620"/>
      <c r="F10" s="620"/>
      <c r="G10" s="620"/>
      <c r="H10" s="620"/>
      <c r="I10" s="620"/>
      <c r="J10" s="620"/>
      <c r="K10" s="620"/>
      <c r="L10" s="620"/>
      <c r="M10" s="620"/>
      <c r="N10" s="620"/>
      <c r="O10" s="620"/>
      <c r="P10" s="644"/>
      <c r="Q10" s="620"/>
      <c r="R10" s="620"/>
      <c r="S10" s="620"/>
      <c r="T10" s="620"/>
    </row>
    <row r="11" spans="1:20" s="69" customFormat="1" ht="19.5" customHeight="1">
      <c r="A11" s="645"/>
      <c r="B11" s="646" t="s">
        <v>3226</v>
      </c>
      <c r="C11" s="901"/>
      <c r="D11" s="620"/>
      <c r="E11" s="620"/>
      <c r="F11" s="620"/>
      <c r="G11" s="620"/>
      <c r="H11" s="620"/>
      <c r="I11" s="620"/>
      <c r="J11" s="620"/>
      <c r="K11" s="620"/>
      <c r="L11" s="620"/>
      <c r="M11" s="620"/>
      <c r="N11" s="620"/>
      <c r="O11" s="620"/>
      <c r="P11" s="644"/>
      <c r="Q11" s="620"/>
      <c r="R11" s="620"/>
      <c r="S11" s="620"/>
      <c r="T11" s="620"/>
    </row>
    <row r="12" spans="1:20" s="69" customFormat="1" ht="19.5" customHeight="1">
      <c r="A12" s="978" t="s">
        <v>3213</v>
      </c>
      <c r="B12" s="978"/>
      <c r="C12" s="901"/>
      <c r="D12" s="620"/>
      <c r="E12" s="620"/>
      <c r="F12" s="620"/>
      <c r="G12" s="620"/>
      <c r="H12" s="620"/>
      <c r="I12" s="620"/>
      <c r="J12" s="620"/>
      <c r="K12" s="620"/>
      <c r="L12" s="620"/>
      <c r="M12" s="620"/>
      <c r="N12" s="620"/>
      <c r="O12" s="620"/>
      <c r="P12" s="644"/>
      <c r="Q12" s="620"/>
      <c r="R12" s="620"/>
      <c r="S12" s="620"/>
      <c r="T12" s="620"/>
    </row>
    <row r="13" spans="1:20" s="69" customFormat="1" ht="19.5" customHeight="1">
      <c r="A13" s="971" t="s">
        <v>3216</v>
      </c>
      <c r="B13" s="971"/>
      <c r="C13" s="900">
        <v>2</v>
      </c>
      <c r="D13" s="647" t="s">
        <v>1404</v>
      </c>
      <c r="E13" s="648" t="s">
        <v>1511</v>
      </c>
      <c r="F13" s="647" t="s">
        <v>1562</v>
      </c>
      <c r="G13" s="647" t="s">
        <v>1574</v>
      </c>
      <c r="H13" s="647" t="s">
        <v>1270</v>
      </c>
      <c r="I13" s="647" t="s">
        <v>1271</v>
      </c>
      <c r="J13" s="647" t="s">
        <v>1272</v>
      </c>
      <c r="K13" s="647" t="s">
        <v>1273</v>
      </c>
      <c r="L13" s="647" t="s">
        <v>1274</v>
      </c>
      <c r="M13" s="647" t="s">
        <v>1275</v>
      </c>
      <c r="N13" s="647" t="s">
        <v>1276</v>
      </c>
      <c r="O13" s="637" t="s">
        <v>1467</v>
      </c>
      <c r="P13" s="637" t="s">
        <v>1171</v>
      </c>
      <c r="Q13" s="637" t="s">
        <v>1172</v>
      </c>
      <c r="R13" s="637" t="s">
        <v>1173</v>
      </c>
      <c r="S13" s="637" t="s">
        <v>1174</v>
      </c>
      <c r="T13" s="614" t="s">
        <v>1197</v>
      </c>
    </row>
    <row r="14" spans="1:20" s="69" customFormat="1" ht="40.5" customHeight="1">
      <c r="A14" s="970" t="s">
        <v>3224</v>
      </c>
      <c r="B14" s="970"/>
      <c r="C14" s="900">
        <v>3</v>
      </c>
      <c r="D14" s="613" t="s">
        <v>1415</v>
      </c>
      <c r="E14" s="649" t="s">
        <v>1517</v>
      </c>
      <c r="F14" s="613" t="s">
        <v>1568</v>
      </c>
      <c r="G14" s="613" t="s">
        <v>1580</v>
      </c>
      <c r="H14" s="613" t="s">
        <v>1590</v>
      </c>
      <c r="I14" s="613" t="s">
        <v>1599</v>
      </c>
      <c r="J14" s="613" t="s">
        <v>1289</v>
      </c>
      <c r="K14" s="613" t="s">
        <v>1290</v>
      </c>
      <c r="L14" s="613" t="s">
        <v>1291</v>
      </c>
      <c r="M14" s="613" t="s">
        <v>1605</v>
      </c>
      <c r="N14" s="613" t="s">
        <v>1292</v>
      </c>
      <c r="O14" s="611" t="s">
        <v>1481</v>
      </c>
      <c r="P14" s="613" t="s">
        <v>1293</v>
      </c>
      <c r="Q14" s="613" t="s">
        <v>1294</v>
      </c>
      <c r="R14" s="613" t="s">
        <v>1639</v>
      </c>
      <c r="S14" s="611" t="s">
        <v>1641</v>
      </c>
      <c r="T14" s="614" t="s">
        <v>9</v>
      </c>
    </row>
    <row r="15" spans="1:20" s="69" customFormat="1" ht="44.25" customHeight="1">
      <c r="A15" s="972" t="s">
        <v>3214</v>
      </c>
      <c r="B15" s="972"/>
      <c r="C15" s="900">
        <v>4</v>
      </c>
      <c r="D15" s="614" t="s">
        <v>1181</v>
      </c>
      <c r="E15" s="916" t="s">
        <v>1182</v>
      </c>
      <c r="F15" s="614" t="s">
        <v>1183</v>
      </c>
      <c r="G15" s="614" t="s">
        <v>1184</v>
      </c>
      <c r="H15" s="614" t="s">
        <v>1185</v>
      </c>
      <c r="I15" s="614" t="s">
        <v>1186</v>
      </c>
      <c r="J15" s="614" t="s">
        <v>1187</v>
      </c>
      <c r="K15" s="614" t="s">
        <v>1188</v>
      </c>
      <c r="L15" s="614" t="s">
        <v>1189</v>
      </c>
      <c r="M15" s="614" t="s">
        <v>1190</v>
      </c>
      <c r="N15" s="614" t="s">
        <v>1191</v>
      </c>
      <c r="O15" s="915" t="s">
        <v>1192</v>
      </c>
      <c r="P15" s="614" t="s">
        <v>1193</v>
      </c>
      <c r="Q15" s="614" t="s">
        <v>1194</v>
      </c>
      <c r="R15" s="614" t="s">
        <v>1195</v>
      </c>
      <c r="S15" s="915" t="s">
        <v>1196</v>
      </c>
      <c r="T15" s="614" t="s">
        <v>1135</v>
      </c>
    </row>
    <row r="16" spans="1:20" s="69" customFormat="1" ht="19.5" customHeight="1">
      <c r="A16" s="645"/>
      <c r="B16" s="650"/>
      <c r="C16" s="902"/>
      <c r="D16" s="626"/>
      <c r="E16" s="626"/>
      <c r="F16" s="626"/>
      <c r="G16" s="626"/>
      <c r="H16" s="626"/>
      <c r="I16" s="626"/>
      <c r="J16" s="626"/>
      <c r="K16" s="626"/>
      <c r="L16" s="626"/>
      <c r="M16" s="626"/>
      <c r="N16" s="626"/>
      <c r="O16" s="626"/>
      <c r="P16" s="626"/>
      <c r="Q16" s="626"/>
      <c r="R16" s="626"/>
      <c r="S16" s="626"/>
      <c r="T16" s="651"/>
    </row>
    <row r="17" spans="1:20" s="69" customFormat="1" ht="19.5" customHeight="1">
      <c r="A17" s="645"/>
      <c r="B17" s="652" t="s">
        <v>3217</v>
      </c>
      <c r="C17" s="903"/>
      <c r="D17" s="644"/>
      <c r="E17" s="644"/>
      <c r="F17" s="644"/>
      <c r="G17" s="644"/>
      <c r="H17" s="644"/>
      <c r="I17" s="644"/>
      <c r="J17" s="644"/>
      <c r="K17" s="644"/>
      <c r="L17" s="644"/>
      <c r="M17" s="644"/>
      <c r="N17" s="644"/>
      <c r="O17" s="644"/>
      <c r="P17" s="644"/>
      <c r="Q17" s="644"/>
      <c r="R17" s="644"/>
      <c r="S17" s="644"/>
      <c r="T17" s="653"/>
    </row>
    <row r="18" spans="1:20" s="69" customFormat="1" ht="19.5" customHeight="1">
      <c r="A18" s="971" t="s">
        <v>3216</v>
      </c>
      <c r="B18" s="971"/>
      <c r="C18" s="903">
        <v>5</v>
      </c>
      <c r="D18" s="647" t="s">
        <v>1430</v>
      </c>
      <c r="E18" s="648" t="s">
        <v>1519</v>
      </c>
      <c r="F18" s="647" t="s">
        <v>1570</v>
      </c>
      <c r="G18" s="647" t="s">
        <v>1582</v>
      </c>
      <c r="H18" s="647" t="s">
        <v>1592</v>
      </c>
      <c r="I18" s="647" t="s">
        <v>1601</v>
      </c>
      <c r="J18" s="647" t="s">
        <v>1296</v>
      </c>
      <c r="K18" s="647" t="s">
        <v>1297</v>
      </c>
      <c r="L18" s="647" t="s">
        <v>1298</v>
      </c>
      <c r="M18" s="647" t="s">
        <v>1606</v>
      </c>
      <c r="N18" s="647" t="s">
        <v>1299</v>
      </c>
      <c r="O18" s="637" t="s">
        <v>1300</v>
      </c>
      <c r="P18" s="637" t="s">
        <v>1175</v>
      </c>
      <c r="Q18" s="637" t="s">
        <v>1176</v>
      </c>
      <c r="R18" s="637" t="s">
        <v>1177</v>
      </c>
      <c r="S18" s="637" t="s">
        <v>1642</v>
      </c>
      <c r="T18" s="614" t="s">
        <v>6</v>
      </c>
    </row>
    <row r="19" spans="1:20" s="69" customFormat="1" ht="40.5" customHeight="1">
      <c r="A19" s="971" t="s">
        <v>3224</v>
      </c>
      <c r="B19" s="971"/>
      <c r="C19" s="903">
        <v>6</v>
      </c>
      <c r="D19" s="647" t="s">
        <v>1432</v>
      </c>
      <c r="E19" s="648" t="s">
        <v>1324</v>
      </c>
      <c r="F19" s="647" t="s">
        <v>1325</v>
      </c>
      <c r="G19" s="647" t="s">
        <v>1326</v>
      </c>
      <c r="H19" s="647" t="s">
        <v>1327</v>
      </c>
      <c r="I19" s="647" t="s">
        <v>1328</v>
      </c>
      <c r="J19" s="647" t="s">
        <v>1329</v>
      </c>
      <c r="K19" s="647" t="s">
        <v>1330</v>
      </c>
      <c r="L19" s="647" t="s">
        <v>1331</v>
      </c>
      <c r="M19" s="647" t="s">
        <v>1332</v>
      </c>
      <c r="N19" s="647" t="s">
        <v>1333</v>
      </c>
      <c r="O19" s="637" t="s">
        <v>1334</v>
      </c>
      <c r="P19" s="637" t="s">
        <v>1335</v>
      </c>
      <c r="Q19" s="647" t="s">
        <v>1336</v>
      </c>
      <c r="R19" s="647" t="s">
        <v>1337</v>
      </c>
      <c r="S19" s="637" t="s">
        <v>1338</v>
      </c>
      <c r="T19" s="614" t="s">
        <v>7</v>
      </c>
    </row>
    <row r="20" spans="1:20" s="69" customFormat="1" ht="30" customHeight="1">
      <c r="A20" s="971" t="s">
        <v>3215</v>
      </c>
      <c r="B20" s="971"/>
      <c r="C20" s="903">
        <v>7</v>
      </c>
      <c r="D20" s="614" t="s">
        <v>1201</v>
      </c>
      <c r="E20" s="614" t="s">
        <v>1202</v>
      </c>
      <c r="F20" s="614" t="s">
        <v>1203</v>
      </c>
      <c r="G20" s="614" t="s">
        <v>1204</v>
      </c>
      <c r="H20" s="614" t="s">
        <v>1205</v>
      </c>
      <c r="I20" s="614" t="s">
        <v>1206</v>
      </c>
      <c r="J20" s="614" t="s">
        <v>1207</v>
      </c>
      <c r="K20" s="614" t="s">
        <v>1208</v>
      </c>
      <c r="L20" s="614" t="s">
        <v>1209</v>
      </c>
      <c r="M20" s="614" t="s">
        <v>1210</v>
      </c>
      <c r="N20" s="614" t="s">
        <v>1211</v>
      </c>
      <c r="O20" s="614" t="s">
        <v>1212</v>
      </c>
      <c r="P20" s="614" t="s">
        <v>1213</v>
      </c>
      <c r="Q20" s="614" t="s">
        <v>1214</v>
      </c>
      <c r="R20" s="614" t="s">
        <v>1215</v>
      </c>
      <c r="S20" s="614" t="s">
        <v>1216</v>
      </c>
      <c r="T20" s="614" t="s">
        <v>1137</v>
      </c>
    </row>
    <row r="21" spans="1:28" s="69" customFormat="1" ht="30" customHeight="1">
      <c r="A21" s="654"/>
      <c r="B21" s="646"/>
      <c r="C21" s="903"/>
      <c r="D21" s="615"/>
      <c r="E21" s="615"/>
      <c r="F21" s="615"/>
      <c r="G21" s="615"/>
      <c r="H21" s="615"/>
      <c r="I21" s="615"/>
      <c r="J21" s="615"/>
      <c r="K21" s="615"/>
      <c r="L21" s="615"/>
      <c r="M21" s="615"/>
      <c r="N21" s="615"/>
      <c r="O21" s="615"/>
      <c r="P21" s="615"/>
      <c r="Q21" s="615"/>
      <c r="R21" s="615"/>
      <c r="S21" s="615"/>
      <c r="T21" s="615"/>
      <c r="U21" s="13"/>
      <c r="V21" s="13"/>
      <c r="W21" s="13"/>
      <c r="X21" s="13"/>
      <c r="Y21" s="13"/>
      <c r="Z21" s="13"/>
      <c r="AA21" s="13"/>
      <c r="AB21" s="13"/>
    </row>
    <row r="22" spans="1:20" s="69" customFormat="1" ht="30" customHeight="1">
      <c r="A22" s="979" t="s">
        <v>3218</v>
      </c>
      <c r="B22" s="979"/>
      <c r="C22" s="903">
        <v>8</v>
      </c>
      <c r="D22" s="614" t="s">
        <v>2083</v>
      </c>
      <c r="E22" s="614" t="s">
        <v>2084</v>
      </c>
      <c r="F22" s="614" t="s">
        <v>2085</v>
      </c>
      <c r="G22" s="614" t="s">
        <v>2086</v>
      </c>
      <c r="H22" s="614" t="s">
        <v>2087</v>
      </c>
      <c r="I22" s="614" t="s">
        <v>2088</v>
      </c>
      <c r="J22" s="614" t="s">
        <v>2089</v>
      </c>
      <c r="K22" s="614" t="s">
        <v>2090</v>
      </c>
      <c r="L22" s="614" t="s">
        <v>2091</v>
      </c>
      <c r="M22" s="614" t="s">
        <v>2092</v>
      </c>
      <c r="N22" s="614" t="s">
        <v>2093</v>
      </c>
      <c r="O22" s="614" t="s">
        <v>2094</v>
      </c>
      <c r="P22" s="614" t="s">
        <v>2095</v>
      </c>
      <c r="Q22" s="614" t="s">
        <v>2096</v>
      </c>
      <c r="R22" s="614" t="s">
        <v>2097</v>
      </c>
      <c r="S22" s="614" t="s">
        <v>2098</v>
      </c>
      <c r="T22" s="614" t="s">
        <v>2115</v>
      </c>
    </row>
    <row r="23" spans="1:20" s="69" customFormat="1" ht="30" customHeight="1">
      <c r="A23" s="979" t="s">
        <v>3219</v>
      </c>
      <c r="B23" s="979"/>
      <c r="C23" s="904">
        <v>9</v>
      </c>
      <c r="D23" s="614" t="s">
        <v>2099</v>
      </c>
      <c r="E23" s="614" t="s">
        <v>2100</v>
      </c>
      <c r="F23" s="614" t="s">
        <v>2101</v>
      </c>
      <c r="G23" s="614" t="s">
        <v>2102</v>
      </c>
      <c r="H23" s="614" t="s">
        <v>2103</v>
      </c>
      <c r="I23" s="614" t="s">
        <v>2104</v>
      </c>
      <c r="J23" s="614" t="s">
        <v>2105</v>
      </c>
      <c r="K23" s="614" t="s">
        <v>2106</v>
      </c>
      <c r="L23" s="614" t="s">
        <v>2107</v>
      </c>
      <c r="M23" s="614" t="s">
        <v>2108</v>
      </c>
      <c r="N23" s="614" t="s">
        <v>2109</v>
      </c>
      <c r="O23" s="614" t="s">
        <v>2110</v>
      </c>
      <c r="P23" s="614" t="s">
        <v>2111</v>
      </c>
      <c r="Q23" s="614" t="s">
        <v>2112</v>
      </c>
      <c r="R23" s="614" t="s">
        <v>2113</v>
      </c>
      <c r="S23" s="614" t="s">
        <v>2114</v>
      </c>
      <c r="T23" s="614" t="s">
        <v>1138</v>
      </c>
    </row>
    <row r="24" spans="1:20" s="69" customFormat="1" ht="19.5" customHeight="1">
      <c r="A24" s="645"/>
      <c r="B24" s="654"/>
      <c r="C24" s="904"/>
      <c r="D24" s="655"/>
      <c r="E24" s="617"/>
      <c r="F24" s="617"/>
      <c r="G24" s="617"/>
      <c r="H24" s="626"/>
      <c r="I24" s="626"/>
      <c r="J24" s="626"/>
      <c r="K24" s="626"/>
      <c r="L24" s="626"/>
      <c r="M24" s="626"/>
      <c r="N24" s="626"/>
      <c r="O24" s="626"/>
      <c r="P24" s="626"/>
      <c r="Q24" s="626"/>
      <c r="R24" s="626"/>
      <c r="S24" s="626"/>
      <c r="T24" s="626"/>
    </row>
    <row r="25" spans="1:20" s="69" customFormat="1" ht="19.5" customHeight="1">
      <c r="A25" s="645"/>
      <c r="B25" s="654" t="s">
        <v>1775</v>
      </c>
      <c r="C25" s="900">
        <v>10</v>
      </c>
      <c r="D25" s="647" t="s">
        <v>1425</v>
      </c>
      <c r="E25" s="648" t="s">
        <v>1351</v>
      </c>
      <c r="F25" s="647" t="s">
        <v>1352</v>
      </c>
      <c r="G25" s="647" t="s">
        <v>1353</v>
      </c>
      <c r="H25" s="647" t="s">
        <v>1354</v>
      </c>
      <c r="I25" s="647" t="s">
        <v>1355</v>
      </c>
      <c r="J25" s="647" t="s">
        <v>1356</v>
      </c>
      <c r="K25" s="647" t="s">
        <v>1357</v>
      </c>
      <c r="L25" s="647" t="s">
        <v>1358</v>
      </c>
      <c r="M25" s="647" t="s">
        <v>1359</v>
      </c>
      <c r="N25" s="647" t="s">
        <v>1360</v>
      </c>
      <c r="O25" s="637" t="s">
        <v>1497</v>
      </c>
      <c r="P25" s="637" t="s">
        <v>1361</v>
      </c>
      <c r="Q25" s="637" t="s">
        <v>1362</v>
      </c>
      <c r="R25" s="637" t="s">
        <v>1363</v>
      </c>
      <c r="S25" s="637" t="s">
        <v>1364</v>
      </c>
      <c r="T25" s="614" t="s">
        <v>2116</v>
      </c>
    </row>
    <row r="26" spans="1:20" s="69" customFormat="1" ht="19.5" customHeight="1">
      <c r="A26" s="645"/>
      <c r="B26" s="654"/>
      <c r="C26" s="901"/>
      <c r="D26" s="639"/>
      <c r="E26" s="639"/>
      <c r="F26" s="639"/>
      <c r="G26" s="639"/>
      <c r="H26" s="639"/>
      <c r="I26" s="639"/>
      <c r="J26" s="639"/>
      <c r="K26" s="639"/>
      <c r="L26" s="639"/>
      <c r="M26" s="639"/>
      <c r="N26" s="639"/>
      <c r="O26" s="639"/>
      <c r="P26" s="639"/>
      <c r="Q26" s="639"/>
      <c r="R26" s="639"/>
      <c r="S26" s="639"/>
      <c r="T26" s="644"/>
    </row>
    <row r="27" spans="1:20" s="69" customFormat="1" ht="19.5" customHeight="1">
      <c r="A27" s="654" t="s">
        <v>3220</v>
      </c>
      <c r="B27" s="645"/>
      <c r="C27" s="900"/>
      <c r="D27" s="639"/>
      <c r="E27" s="639"/>
      <c r="F27" s="639"/>
      <c r="G27" s="639"/>
      <c r="H27" s="639"/>
      <c r="I27" s="639"/>
      <c r="J27" s="639"/>
      <c r="K27" s="639"/>
      <c r="L27" s="639"/>
      <c r="M27" s="639"/>
      <c r="N27" s="639"/>
      <c r="O27" s="639"/>
      <c r="P27" s="639"/>
      <c r="Q27" s="639"/>
      <c r="R27" s="639"/>
      <c r="S27" s="639"/>
      <c r="T27" s="644"/>
    </row>
    <row r="28" spans="1:20" s="69" customFormat="1" ht="30" customHeight="1">
      <c r="A28" s="971" t="s">
        <v>3221</v>
      </c>
      <c r="B28" s="971"/>
      <c r="C28" s="905">
        <v>11</v>
      </c>
      <c r="D28" s="614" t="s">
        <v>1139</v>
      </c>
      <c r="E28" s="614" t="s">
        <v>1140</v>
      </c>
      <c r="F28" s="614" t="s">
        <v>1141</v>
      </c>
      <c r="G28" s="614" t="s">
        <v>1142</v>
      </c>
      <c r="H28" s="614" t="s">
        <v>1143</v>
      </c>
      <c r="I28" s="614" t="s">
        <v>1144</v>
      </c>
      <c r="J28" s="614" t="s">
        <v>1145</v>
      </c>
      <c r="K28" s="614" t="s">
        <v>1146</v>
      </c>
      <c r="L28" s="614" t="s">
        <v>1147</v>
      </c>
      <c r="M28" s="614" t="s">
        <v>1148</v>
      </c>
      <c r="N28" s="614" t="s">
        <v>1149</v>
      </c>
      <c r="O28" s="614" t="s">
        <v>1150</v>
      </c>
      <c r="P28" s="614" t="s">
        <v>1163</v>
      </c>
      <c r="Q28" s="614" t="s">
        <v>1164</v>
      </c>
      <c r="R28" s="614" t="s">
        <v>1165</v>
      </c>
      <c r="S28" s="614" t="s">
        <v>1166</v>
      </c>
      <c r="T28" s="614" t="s">
        <v>2133</v>
      </c>
    </row>
    <row r="29" spans="1:20" s="69" customFormat="1" ht="55.5" customHeight="1">
      <c r="A29" s="971" t="s">
        <v>3223</v>
      </c>
      <c r="B29" s="971"/>
      <c r="C29" s="905">
        <v>12</v>
      </c>
      <c r="D29" s="614" t="s">
        <v>2117</v>
      </c>
      <c r="E29" s="614" t="s">
        <v>2118</v>
      </c>
      <c r="F29" s="614" t="s">
        <v>2119</v>
      </c>
      <c r="G29" s="614" t="s">
        <v>2120</v>
      </c>
      <c r="H29" s="614" t="s">
        <v>2121</v>
      </c>
      <c r="I29" s="614" t="s">
        <v>2122</v>
      </c>
      <c r="J29" s="614" t="s">
        <v>2123</v>
      </c>
      <c r="K29" s="614" t="s">
        <v>2124</v>
      </c>
      <c r="L29" s="614" t="s">
        <v>2125</v>
      </c>
      <c r="M29" s="614" t="s">
        <v>2126</v>
      </c>
      <c r="N29" s="614" t="s">
        <v>2127</v>
      </c>
      <c r="O29" s="614" t="s">
        <v>2128</v>
      </c>
      <c r="P29" s="614" t="s">
        <v>2129</v>
      </c>
      <c r="Q29" s="614" t="s">
        <v>2130</v>
      </c>
      <c r="R29" s="614" t="s">
        <v>2131</v>
      </c>
      <c r="S29" s="614" t="s">
        <v>2132</v>
      </c>
      <c r="T29" s="614" t="s">
        <v>2134</v>
      </c>
    </row>
    <row r="30" spans="1:20" s="69" customFormat="1" ht="41.25" customHeight="1">
      <c r="A30" s="971" t="s">
        <v>3222</v>
      </c>
      <c r="B30" s="971"/>
      <c r="C30" s="906">
        <v>13</v>
      </c>
      <c r="D30" s="614" t="s">
        <v>1151</v>
      </c>
      <c r="E30" s="614" t="s">
        <v>1152</v>
      </c>
      <c r="F30" s="614" t="s">
        <v>1153</v>
      </c>
      <c r="G30" s="614" t="s">
        <v>1154</v>
      </c>
      <c r="H30" s="614" t="s">
        <v>1155</v>
      </c>
      <c r="I30" s="614" t="s">
        <v>1156</v>
      </c>
      <c r="J30" s="614" t="s">
        <v>1157</v>
      </c>
      <c r="K30" s="614" t="s">
        <v>1158</v>
      </c>
      <c r="L30" s="614" t="s">
        <v>1159</v>
      </c>
      <c r="M30" s="614" t="s">
        <v>1160</v>
      </c>
      <c r="N30" s="614" t="s">
        <v>1161</v>
      </c>
      <c r="O30" s="614" t="s">
        <v>1162</v>
      </c>
      <c r="P30" s="614" t="s">
        <v>1167</v>
      </c>
      <c r="Q30" s="614" t="s">
        <v>1168</v>
      </c>
      <c r="R30" s="614" t="s">
        <v>1169</v>
      </c>
      <c r="S30" s="614" t="s">
        <v>1170</v>
      </c>
      <c r="T30" s="614" t="s">
        <v>1223</v>
      </c>
    </row>
  </sheetData>
  <sheetProtection password="DAB2" sheet="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8" r:id="rId1"/>
  <headerFooter differentFirst="1">
    <firstFooter>&amp;C&amp;[202/&amp;[260</firstFooter>
  </headerFooter>
</worksheet>
</file>

<file path=xl/worksheets/sheet9.xml><?xml version="1.0" encoding="utf-8"?>
<worksheet xmlns="http://schemas.openxmlformats.org/spreadsheetml/2006/main" xmlns:r="http://schemas.openxmlformats.org/officeDocument/2006/relationships">
  <sheetPr>
    <tabColor rgb="FF00B0F0"/>
  </sheetPr>
  <dimension ref="A1:F151"/>
  <sheetViews>
    <sheetView zoomScale="90" zoomScaleNormal="90" zoomScalePageLayoutView="0" workbookViewId="0" topLeftCell="A1">
      <selection activeCell="C13" sqref="C13"/>
    </sheetView>
  </sheetViews>
  <sheetFormatPr defaultColWidth="9.140625" defaultRowHeight="15"/>
  <cols>
    <col min="1" max="1" width="9.140625" style="4" customWidth="1"/>
    <col min="2" max="2" width="23.00390625" style="4" customWidth="1"/>
    <col min="3" max="3" width="89.7109375" style="4" customWidth="1"/>
    <col min="4" max="16384" width="9.140625" style="4" customWidth="1"/>
  </cols>
  <sheetData>
    <row r="1" spans="1:6" ht="15">
      <c r="A1" s="209"/>
      <c r="C1" s="192"/>
      <c r="D1" s="192"/>
      <c r="F1" s="192"/>
    </row>
    <row r="2" spans="1:3" s="212" customFormat="1" ht="15">
      <c r="A2" s="209" t="s">
        <v>17</v>
      </c>
      <c r="B2" s="210"/>
      <c r="C2" s="210"/>
    </row>
    <row r="3" spans="1:3" ht="15">
      <c r="A3" s="9" t="s">
        <v>1843</v>
      </c>
      <c r="B3" s="27"/>
      <c r="C3" s="27"/>
    </row>
    <row r="4" spans="1:3" ht="14.25">
      <c r="A4" s="203"/>
      <c r="B4" s="25" t="s">
        <v>1798</v>
      </c>
      <c r="C4" s="25" t="s">
        <v>1411</v>
      </c>
    </row>
    <row r="5" spans="1:3" ht="17.25" customHeight="1">
      <c r="A5" s="203"/>
      <c r="B5" s="987" t="s">
        <v>1773</v>
      </c>
      <c r="C5" s="987"/>
    </row>
    <row r="6" spans="1:3" ht="72" customHeight="1">
      <c r="A6" s="187" t="s">
        <v>1178</v>
      </c>
      <c r="B6" s="187" t="s">
        <v>1773</v>
      </c>
      <c r="C6" s="187" t="s">
        <v>3190</v>
      </c>
    </row>
    <row r="7" spans="1:3" ht="14.25">
      <c r="A7" s="984" t="s">
        <v>1643</v>
      </c>
      <c r="B7" s="984" t="s">
        <v>3192</v>
      </c>
      <c r="C7" s="188" t="s">
        <v>1399</v>
      </c>
    </row>
    <row r="8" spans="1:3" ht="14.25">
      <c r="A8" s="984"/>
      <c r="B8" s="984"/>
      <c r="C8" s="190"/>
    </row>
    <row r="9" spans="1:3" ht="14.25">
      <c r="A9" s="984"/>
      <c r="B9" s="984"/>
      <c r="C9" s="190"/>
    </row>
    <row r="10" spans="1:3" ht="33" customHeight="1">
      <c r="A10" s="984"/>
      <c r="B10" s="984"/>
      <c r="C10" s="189"/>
    </row>
    <row r="11" spans="1:3" ht="17.25" customHeight="1">
      <c r="A11" s="203"/>
      <c r="B11" s="207" t="s">
        <v>3225</v>
      </c>
      <c r="C11" s="208"/>
    </row>
    <row r="12" spans="1:3" ht="17.25" customHeight="1">
      <c r="A12" s="203"/>
      <c r="B12" s="207" t="s">
        <v>1774</v>
      </c>
      <c r="C12" s="208"/>
    </row>
    <row r="13" spans="1:3" ht="150.75" customHeight="1">
      <c r="A13" s="203"/>
      <c r="B13" s="401" t="s">
        <v>1799</v>
      </c>
      <c r="C13" s="401" t="s">
        <v>4399</v>
      </c>
    </row>
    <row r="14" spans="1:3" ht="78" customHeight="1">
      <c r="A14" s="187" t="s">
        <v>1179</v>
      </c>
      <c r="B14" s="401" t="s">
        <v>4398</v>
      </c>
      <c r="C14" s="886" t="s">
        <v>4551</v>
      </c>
    </row>
    <row r="15" spans="1:3" ht="168" customHeight="1">
      <c r="A15" s="187" t="s">
        <v>1133</v>
      </c>
      <c r="B15" s="187" t="s">
        <v>4397</v>
      </c>
      <c r="C15" s="292" t="s">
        <v>4396</v>
      </c>
    </row>
    <row r="16" spans="1:3" ht="35.25" customHeight="1">
      <c r="A16" s="984" t="s">
        <v>1180</v>
      </c>
      <c r="B16" s="984" t="s">
        <v>3191</v>
      </c>
      <c r="C16" s="188" t="s">
        <v>3363</v>
      </c>
    </row>
    <row r="17" spans="1:3" ht="14.25">
      <c r="A17" s="984"/>
      <c r="B17" s="984"/>
      <c r="C17" s="190" t="s">
        <v>1181</v>
      </c>
    </row>
    <row r="18" spans="1:3" ht="14.25">
      <c r="A18" s="984"/>
      <c r="B18" s="984"/>
      <c r="C18" s="190" t="s">
        <v>1182</v>
      </c>
    </row>
    <row r="19" spans="1:3" ht="14.25">
      <c r="A19" s="984"/>
      <c r="B19" s="984"/>
      <c r="C19" s="190" t="s">
        <v>1183</v>
      </c>
    </row>
    <row r="20" spans="1:3" ht="14.25">
      <c r="A20" s="984"/>
      <c r="B20" s="984"/>
      <c r="C20" s="190" t="s">
        <v>1184</v>
      </c>
    </row>
    <row r="21" spans="1:3" ht="14.25">
      <c r="A21" s="984"/>
      <c r="B21" s="984"/>
      <c r="C21" s="190" t="s">
        <v>1185</v>
      </c>
    </row>
    <row r="22" spans="1:3" ht="14.25">
      <c r="A22" s="984"/>
      <c r="B22" s="984"/>
      <c r="C22" s="190" t="s">
        <v>1186</v>
      </c>
    </row>
    <row r="23" spans="1:3" ht="14.25">
      <c r="A23" s="984"/>
      <c r="B23" s="984"/>
      <c r="C23" s="190" t="s">
        <v>1187</v>
      </c>
    </row>
    <row r="24" spans="1:3" ht="14.25">
      <c r="A24" s="984"/>
      <c r="B24" s="984"/>
      <c r="C24" s="190" t="s">
        <v>1188</v>
      </c>
    </row>
    <row r="25" spans="1:3" ht="14.25">
      <c r="A25" s="984"/>
      <c r="B25" s="984"/>
      <c r="C25" s="190" t="s">
        <v>1189</v>
      </c>
    </row>
    <row r="26" spans="1:3" ht="14.25">
      <c r="A26" s="984"/>
      <c r="B26" s="984"/>
      <c r="C26" s="190" t="s">
        <v>1190</v>
      </c>
    </row>
    <row r="27" spans="1:3" ht="14.25">
      <c r="A27" s="984"/>
      <c r="B27" s="984"/>
      <c r="C27" s="190" t="s">
        <v>1191</v>
      </c>
    </row>
    <row r="28" spans="1:3" ht="14.25">
      <c r="A28" s="984"/>
      <c r="B28" s="984"/>
      <c r="C28" s="190" t="s">
        <v>1192</v>
      </c>
    </row>
    <row r="29" spans="1:3" ht="14.25">
      <c r="A29" s="984"/>
      <c r="B29" s="984"/>
      <c r="C29" s="190" t="s">
        <v>1193</v>
      </c>
    </row>
    <row r="30" spans="1:3" ht="14.25">
      <c r="A30" s="984"/>
      <c r="B30" s="984"/>
      <c r="C30" s="190" t="s">
        <v>1194</v>
      </c>
    </row>
    <row r="31" spans="1:3" ht="14.25">
      <c r="A31" s="984"/>
      <c r="B31" s="984"/>
      <c r="C31" s="190" t="s">
        <v>1195</v>
      </c>
    </row>
    <row r="32" spans="1:3" ht="17.25" customHeight="1">
      <c r="A32" s="984"/>
      <c r="B32" s="984"/>
      <c r="C32" s="189" t="s">
        <v>1196</v>
      </c>
    </row>
    <row r="33" spans="1:3" ht="14.25">
      <c r="A33" s="984" t="s">
        <v>1134</v>
      </c>
      <c r="B33" s="984" t="s">
        <v>3193</v>
      </c>
      <c r="C33" s="213" t="s">
        <v>1197</v>
      </c>
    </row>
    <row r="34" spans="1:3" ht="14.25">
      <c r="A34" s="984"/>
      <c r="B34" s="984"/>
      <c r="C34" s="213" t="s">
        <v>9</v>
      </c>
    </row>
    <row r="35" spans="1:3" ht="17.25" customHeight="1">
      <c r="A35" s="967"/>
      <c r="B35" s="967"/>
      <c r="C35" s="213" t="s">
        <v>1135</v>
      </c>
    </row>
    <row r="36" spans="1:3" ht="83.25" customHeight="1">
      <c r="A36" s="187" t="s">
        <v>1198</v>
      </c>
      <c r="B36" s="187" t="s">
        <v>3194</v>
      </c>
      <c r="C36" s="187" t="s">
        <v>4395</v>
      </c>
    </row>
    <row r="37" spans="1:3" ht="64.5" customHeight="1">
      <c r="A37" s="187" t="s">
        <v>1199</v>
      </c>
      <c r="B37" s="187" t="s">
        <v>3224</v>
      </c>
      <c r="C37" s="187" t="s">
        <v>3353</v>
      </c>
    </row>
    <row r="38" spans="1:3" ht="24.75" customHeight="1">
      <c r="A38" s="984" t="s">
        <v>1200</v>
      </c>
      <c r="B38" s="984" t="s">
        <v>3215</v>
      </c>
      <c r="C38" s="188" t="s">
        <v>3362</v>
      </c>
    </row>
    <row r="39" spans="1:3" ht="14.25">
      <c r="A39" s="984"/>
      <c r="B39" s="984"/>
      <c r="C39" s="190" t="s">
        <v>1201</v>
      </c>
    </row>
    <row r="40" spans="1:3" ht="14.25">
      <c r="A40" s="984"/>
      <c r="B40" s="984"/>
      <c r="C40" s="190" t="s">
        <v>1202</v>
      </c>
    </row>
    <row r="41" spans="1:3" ht="14.25">
      <c r="A41" s="984"/>
      <c r="B41" s="984"/>
      <c r="C41" s="190" t="s">
        <v>1203</v>
      </c>
    </row>
    <row r="42" spans="1:3" ht="14.25">
      <c r="A42" s="984"/>
      <c r="B42" s="984"/>
      <c r="C42" s="190" t="s">
        <v>1204</v>
      </c>
    </row>
    <row r="43" spans="1:3" ht="14.25">
      <c r="A43" s="984"/>
      <c r="B43" s="984"/>
      <c r="C43" s="190" t="s">
        <v>1205</v>
      </c>
    </row>
    <row r="44" spans="1:3" ht="14.25">
      <c r="A44" s="984"/>
      <c r="B44" s="984"/>
      <c r="C44" s="190" t="s">
        <v>1206</v>
      </c>
    </row>
    <row r="45" spans="1:3" ht="14.25">
      <c r="A45" s="984"/>
      <c r="B45" s="984"/>
      <c r="C45" s="190" t="s">
        <v>1207</v>
      </c>
    </row>
    <row r="46" spans="1:3" ht="14.25">
      <c r="A46" s="984"/>
      <c r="B46" s="984"/>
      <c r="C46" s="190" t="s">
        <v>1208</v>
      </c>
    </row>
    <row r="47" spans="1:3" ht="14.25">
      <c r="A47" s="984"/>
      <c r="B47" s="984"/>
      <c r="C47" s="190" t="s">
        <v>1209</v>
      </c>
    </row>
    <row r="48" spans="1:3" ht="14.25">
      <c r="A48" s="984"/>
      <c r="B48" s="984"/>
      <c r="C48" s="190" t="s">
        <v>1210</v>
      </c>
    </row>
    <row r="49" spans="1:3" ht="14.25">
      <c r="A49" s="984"/>
      <c r="B49" s="984"/>
      <c r="C49" s="190" t="s">
        <v>1211</v>
      </c>
    </row>
    <row r="50" spans="1:3" ht="14.25">
      <c r="A50" s="984"/>
      <c r="B50" s="984"/>
      <c r="C50" s="190" t="s">
        <v>1212</v>
      </c>
    </row>
    <row r="51" spans="1:3" ht="14.25">
      <c r="A51" s="984"/>
      <c r="B51" s="984"/>
      <c r="C51" s="190" t="s">
        <v>1213</v>
      </c>
    </row>
    <row r="52" spans="1:3" ht="14.25">
      <c r="A52" s="984"/>
      <c r="B52" s="984"/>
      <c r="C52" s="190" t="s">
        <v>1214</v>
      </c>
    </row>
    <row r="53" spans="1:3" ht="14.25">
      <c r="A53" s="984"/>
      <c r="B53" s="984"/>
      <c r="C53" s="190" t="s">
        <v>1215</v>
      </c>
    </row>
    <row r="54" spans="1:3" ht="17.25" customHeight="1">
      <c r="A54" s="984"/>
      <c r="B54" s="984"/>
      <c r="C54" s="189" t="s">
        <v>1216</v>
      </c>
    </row>
    <row r="55" spans="1:3" ht="17.25" customHeight="1">
      <c r="A55" s="984" t="s">
        <v>1136</v>
      </c>
      <c r="B55" s="984" t="s">
        <v>3354</v>
      </c>
      <c r="C55" s="213" t="s">
        <v>6</v>
      </c>
    </row>
    <row r="56" spans="1:3" ht="17.25" customHeight="1">
      <c r="A56" s="984"/>
      <c r="B56" s="984"/>
      <c r="C56" s="213" t="s">
        <v>7</v>
      </c>
    </row>
    <row r="57" spans="1:3" ht="17.25" customHeight="1">
      <c r="A57" s="967"/>
      <c r="B57" s="967"/>
      <c r="C57" s="213" t="s">
        <v>1137</v>
      </c>
    </row>
    <row r="58" spans="1:3" ht="21" customHeight="1">
      <c r="A58" s="984" t="s">
        <v>1217</v>
      </c>
      <c r="B58" s="984" t="s">
        <v>3218</v>
      </c>
      <c r="C58" s="188" t="s">
        <v>3361</v>
      </c>
    </row>
    <row r="59" spans="1:3" ht="14.25">
      <c r="A59" s="984"/>
      <c r="B59" s="984"/>
      <c r="C59" s="214" t="s">
        <v>4208</v>
      </c>
    </row>
    <row r="60" spans="1:3" ht="14.25">
      <c r="A60" s="984"/>
      <c r="B60" s="984"/>
      <c r="C60" s="190" t="s">
        <v>4209</v>
      </c>
    </row>
    <row r="61" spans="1:3" ht="14.25">
      <c r="A61" s="984"/>
      <c r="B61" s="984"/>
      <c r="C61" s="190" t="s">
        <v>4210</v>
      </c>
    </row>
    <row r="62" spans="1:3" ht="14.25">
      <c r="A62" s="984"/>
      <c r="B62" s="984"/>
      <c r="C62" s="190" t="s">
        <v>2086</v>
      </c>
    </row>
    <row r="63" spans="1:3" ht="14.25">
      <c r="A63" s="984"/>
      <c r="B63" s="984"/>
      <c r="C63" s="190" t="s">
        <v>4211</v>
      </c>
    </row>
    <row r="64" spans="1:3" ht="14.25">
      <c r="A64" s="984"/>
      <c r="B64" s="984"/>
      <c r="C64" s="190" t="s">
        <v>4212</v>
      </c>
    </row>
    <row r="65" spans="1:3" ht="14.25">
      <c r="A65" s="984"/>
      <c r="B65" s="984"/>
      <c r="C65" s="190" t="s">
        <v>4213</v>
      </c>
    </row>
    <row r="66" spans="1:3" ht="14.25">
      <c r="A66" s="984"/>
      <c r="B66" s="984"/>
      <c r="C66" s="190" t="s">
        <v>4214</v>
      </c>
    </row>
    <row r="67" spans="1:3" ht="14.25">
      <c r="A67" s="984"/>
      <c r="B67" s="984"/>
      <c r="C67" s="190" t="s">
        <v>4215</v>
      </c>
    </row>
    <row r="68" spans="1:3" ht="14.25">
      <c r="A68" s="984"/>
      <c r="B68" s="984"/>
      <c r="C68" s="190" t="s">
        <v>4216</v>
      </c>
    </row>
    <row r="69" spans="1:3" ht="14.25">
      <c r="A69" s="984"/>
      <c r="B69" s="984"/>
      <c r="C69" s="190" t="s">
        <v>4217</v>
      </c>
    </row>
    <row r="70" spans="1:3" ht="14.25">
      <c r="A70" s="984"/>
      <c r="B70" s="984"/>
      <c r="C70" s="190" t="s">
        <v>4218</v>
      </c>
    </row>
    <row r="71" spans="1:3" ht="14.25">
      <c r="A71" s="984"/>
      <c r="B71" s="984"/>
      <c r="C71" s="190" t="s">
        <v>4219</v>
      </c>
    </row>
    <row r="72" spans="1:3" ht="14.25">
      <c r="A72" s="984"/>
      <c r="B72" s="984"/>
      <c r="C72" s="190" t="s">
        <v>4220</v>
      </c>
    </row>
    <row r="73" spans="1:3" ht="14.25">
      <c r="A73" s="984"/>
      <c r="B73" s="984"/>
      <c r="C73" s="190" t="s">
        <v>4221</v>
      </c>
    </row>
    <row r="74" spans="1:3" ht="14.25">
      <c r="A74" s="984"/>
      <c r="B74" s="984"/>
      <c r="C74" s="189" t="s">
        <v>4222</v>
      </c>
    </row>
    <row r="75" spans="1:3" ht="19.5" customHeight="1">
      <c r="A75" s="984" t="s">
        <v>1218</v>
      </c>
      <c r="B75" s="984" t="s">
        <v>3219</v>
      </c>
      <c r="C75" s="188" t="s">
        <v>3360</v>
      </c>
    </row>
    <row r="76" spans="1:3" ht="14.25">
      <c r="A76" s="984"/>
      <c r="B76" s="984"/>
      <c r="C76" s="190" t="s">
        <v>4223</v>
      </c>
    </row>
    <row r="77" spans="1:3" ht="14.25">
      <c r="A77" s="984"/>
      <c r="B77" s="984"/>
      <c r="C77" s="190" t="s">
        <v>4224</v>
      </c>
    </row>
    <row r="78" spans="1:3" ht="14.25">
      <c r="A78" s="984"/>
      <c r="B78" s="984"/>
      <c r="C78" s="190" t="s">
        <v>4225</v>
      </c>
    </row>
    <row r="79" spans="1:3" ht="14.25">
      <c r="A79" s="984"/>
      <c r="B79" s="984"/>
      <c r="C79" s="190" t="s">
        <v>4226</v>
      </c>
    </row>
    <row r="80" spans="1:3" ht="14.25">
      <c r="A80" s="984"/>
      <c r="B80" s="984"/>
      <c r="C80" s="190" t="s">
        <v>4227</v>
      </c>
    </row>
    <row r="81" spans="1:3" ht="14.25">
      <c r="A81" s="984"/>
      <c r="B81" s="984"/>
      <c r="C81" s="190" t="s">
        <v>4228</v>
      </c>
    </row>
    <row r="82" spans="1:3" ht="14.25">
      <c r="A82" s="984"/>
      <c r="B82" s="984"/>
      <c r="C82" s="190" t="s">
        <v>4229</v>
      </c>
    </row>
    <row r="83" spans="1:3" ht="14.25">
      <c r="A83" s="984"/>
      <c r="B83" s="984"/>
      <c r="C83" s="190" t="s">
        <v>4230</v>
      </c>
    </row>
    <row r="84" spans="1:3" ht="14.25">
      <c r="A84" s="984"/>
      <c r="B84" s="984"/>
      <c r="C84" s="190" t="s">
        <v>4231</v>
      </c>
    </row>
    <row r="85" spans="1:3" ht="14.25">
      <c r="A85" s="984"/>
      <c r="B85" s="984"/>
      <c r="C85" s="190" t="s">
        <v>4232</v>
      </c>
    </row>
    <row r="86" spans="1:3" ht="14.25">
      <c r="A86" s="984"/>
      <c r="B86" s="984"/>
      <c r="C86" s="190" t="s">
        <v>4233</v>
      </c>
    </row>
    <row r="87" spans="1:3" ht="14.25">
      <c r="A87" s="984"/>
      <c r="B87" s="984"/>
      <c r="C87" s="190" t="s">
        <v>4234</v>
      </c>
    </row>
    <row r="88" spans="1:3" ht="14.25">
      <c r="A88" s="984"/>
      <c r="B88" s="984"/>
      <c r="C88" s="190" t="s">
        <v>4235</v>
      </c>
    </row>
    <row r="89" spans="1:3" ht="14.25">
      <c r="A89" s="984"/>
      <c r="B89" s="984"/>
      <c r="C89" s="190" t="s">
        <v>4236</v>
      </c>
    </row>
    <row r="90" spans="1:3" ht="14.25">
      <c r="A90" s="984"/>
      <c r="B90" s="984"/>
      <c r="C90" s="190" t="s">
        <v>4237</v>
      </c>
    </row>
    <row r="91" spans="1:3" ht="14.25">
      <c r="A91" s="984"/>
      <c r="B91" s="984"/>
      <c r="C91" s="189" t="s">
        <v>4238</v>
      </c>
    </row>
    <row r="92" spans="1:3" ht="119.25" customHeight="1">
      <c r="A92" s="187" t="s">
        <v>1219</v>
      </c>
      <c r="B92" s="406" t="s">
        <v>1775</v>
      </c>
      <c r="C92" s="187" t="s">
        <v>3364</v>
      </c>
    </row>
    <row r="93" spans="1:3" ht="73.5" customHeight="1">
      <c r="A93" s="187" t="s">
        <v>1348</v>
      </c>
      <c r="B93" s="406" t="s">
        <v>3355</v>
      </c>
      <c r="C93" s="6" t="s">
        <v>4239</v>
      </c>
    </row>
    <row r="94" spans="1:3" ht="56.25" customHeight="1">
      <c r="A94" s="187" t="s">
        <v>1350</v>
      </c>
      <c r="B94" s="406" t="s">
        <v>3356</v>
      </c>
      <c r="C94" s="6" t="s">
        <v>1138</v>
      </c>
    </row>
    <row r="95" spans="1:3" ht="59.25" customHeight="1">
      <c r="A95" s="187" t="s">
        <v>1365</v>
      </c>
      <c r="B95" s="406" t="s">
        <v>3357</v>
      </c>
      <c r="C95" s="11" t="s">
        <v>10</v>
      </c>
    </row>
    <row r="96" spans="1:3" ht="17.25" customHeight="1">
      <c r="A96" s="203"/>
      <c r="B96" s="207" t="s">
        <v>4171</v>
      </c>
      <c r="C96" s="208"/>
    </row>
    <row r="97" spans="1:3" ht="14.25" customHeight="1">
      <c r="A97" s="967" t="s">
        <v>1220</v>
      </c>
      <c r="B97" s="967" t="s">
        <v>3220</v>
      </c>
      <c r="C97" s="24" t="s">
        <v>3359</v>
      </c>
    </row>
    <row r="98" spans="1:3" ht="14.25" customHeight="1">
      <c r="A98" s="968"/>
      <c r="B98" s="968"/>
      <c r="C98" s="202"/>
    </row>
    <row r="99" spans="1:3" ht="15.75" customHeight="1">
      <c r="A99" s="968"/>
      <c r="B99" s="968"/>
      <c r="C99" s="190" t="s">
        <v>1139</v>
      </c>
    </row>
    <row r="100" spans="1:3" ht="14.25">
      <c r="A100" s="968"/>
      <c r="B100" s="968"/>
      <c r="C100" s="190" t="s">
        <v>1140</v>
      </c>
    </row>
    <row r="101" spans="1:3" ht="14.25">
      <c r="A101" s="968"/>
      <c r="B101" s="968"/>
      <c r="C101" s="190" t="s">
        <v>1141</v>
      </c>
    </row>
    <row r="102" spans="1:3" ht="14.25">
      <c r="A102" s="968"/>
      <c r="B102" s="968"/>
      <c r="C102" s="190" t="s">
        <v>1142</v>
      </c>
    </row>
    <row r="103" spans="1:3" ht="14.25">
      <c r="A103" s="968"/>
      <c r="B103" s="968"/>
      <c r="C103" s="190" t="s">
        <v>1143</v>
      </c>
    </row>
    <row r="104" spans="1:3" ht="14.25">
      <c r="A104" s="968"/>
      <c r="B104" s="968"/>
      <c r="C104" s="190" t="s">
        <v>1144</v>
      </c>
    </row>
    <row r="105" spans="1:3" ht="14.25">
      <c r="A105" s="968"/>
      <c r="B105" s="968"/>
      <c r="C105" s="190" t="s">
        <v>1145</v>
      </c>
    </row>
    <row r="106" spans="1:3" ht="14.25">
      <c r="A106" s="968"/>
      <c r="B106" s="968"/>
      <c r="C106" s="190" t="s">
        <v>1146</v>
      </c>
    </row>
    <row r="107" spans="1:3" ht="14.25">
      <c r="A107" s="968"/>
      <c r="B107" s="968"/>
      <c r="C107" s="190" t="s">
        <v>1147</v>
      </c>
    </row>
    <row r="108" spans="1:3" ht="14.25">
      <c r="A108" s="968"/>
      <c r="B108" s="968"/>
      <c r="C108" s="190" t="s">
        <v>1148</v>
      </c>
    </row>
    <row r="109" spans="1:3" ht="14.25">
      <c r="A109" s="968"/>
      <c r="B109" s="968"/>
      <c r="C109" s="190" t="s">
        <v>1149</v>
      </c>
    </row>
    <row r="110" spans="1:3" ht="14.25">
      <c r="A110" s="968"/>
      <c r="B110" s="968"/>
      <c r="C110" s="190" t="s">
        <v>1150</v>
      </c>
    </row>
    <row r="111" spans="1:3" ht="14.25">
      <c r="A111" s="968"/>
      <c r="B111" s="968"/>
      <c r="C111" s="190" t="s">
        <v>1163</v>
      </c>
    </row>
    <row r="112" spans="1:3" ht="14.25">
      <c r="A112" s="968"/>
      <c r="B112" s="968"/>
      <c r="C112" s="190" t="s">
        <v>1164</v>
      </c>
    </row>
    <row r="113" spans="1:3" ht="14.25">
      <c r="A113" s="968"/>
      <c r="B113" s="968"/>
      <c r="C113" s="190" t="s">
        <v>1165</v>
      </c>
    </row>
    <row r="114" spans="1:3" ht="17.25" customHeight="1">
      <c r="A114" s="969"/>
      <c r="B114" s="969"/>
      <c r="C114" s="189" t="s">
        <v>1166</v>
      </c>
    </row>
    <row r="115" spans="1:3" ht="35.25" customHeight="1">
      <c r="A115" s="984" t="s">
        <v>1221</v>
      </c>
      <c r="B115" s="984" t="s">
        <v>3223</v>
      </c>
      <c r="C115" s="188" t="s">
        <v>3358</v>
      </c>
    </row>
    <row r="116" spans="1:3" ht="15.75" customHeight="1">
      <c r="A116" s="984"/>
      <c r="B116" s="986"/>
      <c r="C116" s="190" t="s">
        <v>4256</v>
      </c>
    </row>
    <row r="117" spans="1:3" ht="14.25">
      <c r="A117" s="984"/>
      <c r="B117" s="986"/>
      <c r="C117" s="190" t="s">
        <v>4255</v>
      </c>
    </row>
    <row r="118" spans="1:3" ht="14.25">
      <c r="A118" s="984"/>
      <c r="B118" s="986"/>
      <c r="C118" s="190" t="s">
        <v>4254</v>
      </c>
    </row>
    <row r="119" spans="1:3" ht="14.25">
      <c r="A119" s="984"/>
      <c r="B119" s="986"/>
      <c r="C119" s="190" t="s">
        <v>4253</v>
      </c>
    </row>
    <row r="120" spans="1:3" ht="14.25">
      <c r="A120" s="984"/>
      <c r="B120" s="986"/>
      <c r="C120" s="190" t="s">
        <v>4252</v>
      </c>
    </row>
    <row r="121" spans="1:3" ht="14.25">
      <c r="A121" s="984"/>
      <c r="B121" s="986"/>
      <c r="C121" s="190" t="s">
        <v>4251</v>
      </c>
    </row>
    <row r="122" spans="1:3" ht="14.25">
      <c r="A122" s="984"/>
      <c r="B122" s="986"/>
      <c r="C122" s="190" t="s">
        <v>4250</v>
      </c>
    </row>
    <row r="123" spans="1:3" ht="14.25">
      <c r="A123" s="984"/>
      <c r="B123" s="986"/>
      <c r="C123" s="190" t="s">
        <v>4249</v>
      </c>
    </row>
    <row r="124" spans="1:3" ht="14.25">
      <c r="A124" s="984"/>
      <c r="B124" s="986"/>
      <c r="C124" s="190" t="s">
        <v>4248</v>
      </c>
    </row>
    <row r="125" spans="1:3" ht="14.25">
      <c r="A125" s="984"/>
      <c r="B125" s="986"/>
      <c r="C125" s="190" t="s">
        <v>4247</v>
      </c>
    </row>
    <row r="126" spans="1:3" ht="14.25">
      <c r="A126" s="984"/>
      <c r="B126" s="986"/>
      <c r="C126" s="190" t="s">
        <v>4246</v>
      </c>
    </row>
    <row r="127" spans="1:3" ht="14.25">
      <c r="A127" s="984"/>
      <c r="B127" s="986"/>
      <c r="C127" s="190" t="s">
        <v>4245</v>
      </c>
    </row>
    <row r="128" spans="1:3" ht="14.25">
      <c r="A128" s="984"/>
      <c r="B128" s="986"/>
      <c r="C128" s="190" t="s">
        <v>4244</v>
      </c>
    </row>
    <row r="129" spans="1:3" ht="14.25">
      <c r="A129" s="984"/>
      <c r="B129" s="986"/>
      <c r="C129" s="190" t="s">
        <v>4243</v>
      </c>
    </row>
    <row r="130" spans="1:3" ht="14.25">
      <c r="A130" s="984"/>
      <c r="B130" s="986"/>
      <c r="C130" s="190" t="s">
        <v>4242</v>
      </c>
    </row>
    <row r="131" spans="1:3" ht="34.5" customHeight="1">
      <c r="A131" s="984"/>
      <c r="B131" s="986"/>
      <c r="C131" s="189" t="s">
        <v>2132</v>
      </c>
    </row>
    <row r="132" spans="1:3" ht="36" customHeight="1">
      <c r="A132" s="984" t="s">
        <v>1222</v>
      </c>
      <c r="B132" s="985" t="s">
        <v>3222</v>
      </c>
      <c r="C132" s="495" t="s">
        <v>4154</v>
      </c>
    </row>
    <row r="133" spans="1:3" ht="15.75" customHeight="1">
      <c r="A133" s="984"/>
      <c r="B133" s="985"/>
      <c r="C133" s="496" t="s">
        <v>1151</v>
      </c>
    </row>
    <row r="134" spans="1:3" ht="14.25">
      <c r="A134" s="984"/>
      <c r="B134" s="985"/>
      <c r="C134" s="496" t="s">
        <v>1152</v>
      </c>
    </row>
    <row r="135" spans="1:3" ht="14.25">
      <c r="A135" s="984"/>
      <c r="B135" s="985"/>
      <c r="C135" s="496" t="s">
        <v>1153</v>
      </c>
    </row>
    <row r="136" spans="1:3" ht="14.25">
      <c r="A136" s="984"/>
      <c r="B136" s="985"/>
      <c r="C136" s="496" t="s">
        <v>1154</v>
      </c>
    </row>
    <row r="137" spans="1:3" ht="14.25">
      <c r="A137" s="984"/>
      <c r="B137" s="985"/>
      <c r="C137" s="496" t="s">
        <v>1155</v>
      </c>
    </row>
    <row r="138" spans="1:3" ht="14.25">
      <c r="A138" s="984"/>
      <c r="B138" s="985"/>
      <c r="C138" s="496" t="s">
        <v>1156</v>
      </c>
    </row>
    <row r="139" spans="1:3" ht="14.25">
      <c r="A139" s="984"/>
      <c r="B139" s="985"/>
      <c r="C139" s="496" t="s">
        <v>1157</v>
      </c>
    </row>
    <row r="140" spans="1:3" ht="14.25">
      <c r="A140" s="984"/>
      <c r="B140" s="985"/>
      <c r="C140" s="496" t="s">
        <v>1158</v>
      </c>
    </row>
    <row r="141" spans="1:3" ht="14.25">
      <c r="A141" s="984"/>
      <c r="B141" s="985"/>
      <c r="C141" s="496" t="s">
        <v>1159</v>
      </c>
    </row>
    <row r="142" spans="1:3" ht="14.25">
      <c r="A142" s="984"/>
      <c r="B142" s="985"/>
      <c r="C142" s="496" t="s">
        <v>1160</v>
      </c>
    </row>
    <row r="143" spans="1:3" ht="14.25">
      <c r="A143" s="984"/>
      <c r="B143" s="985"/>
      <c r="C143" s="496" t="s">
        <v>1161</v>
      </c>
    </row>
    <row r="144" spans="1:3" ht="14.25">
      <c r="A144" s="984"/>
      <c r="B144" s="985"/>
      <c r="C144" s="496" t="s">
        <v>1162</v>
      </c>
    </row>
    <row r="145" spans="1:3" ht="14.25">
      <c r="A145" s="984"/>
      <c r="B145" s="985"/>
      <c r="C145" s="496" t="s">
        <v>1167</v>
      </c>
    </row>
    <row r="146" spans="1:3" ht="14.25">
      <c r="A146" s="984"/>
      <c r="B146" s="985"/>
      <c r="C146" s="496" t="s">
        <v>1168</v>
      </c>
    </row>
    <row r="147" spans="1:3" ht="14.25">
      <c r="A147" s="984"/>
      <c r="B147" s="985"/>
      <c r="C147" s="496" t="s">
        <v>1169</v>
      </c>
    </row>
    <row r="148" spans="1:3" ht="17.25" customHeight="1">
      <c r="A148" s="984"/>
      <c r="B148" s="985"/>
      <c r="C148" s="497" t="s">
        <v>1170</v>
      </c>
    </row>
    <row r="149" spans="1:3" ht="63.75" customHeight="1">
      <c r="A149" s="215" t="s">
        <v>1367</v>
      </c>
      <c r="B149" s="187" t="s">
        <v>3365</v>
      </c>
      <c r="C149" s="417" t="s">
        <v>4241</v>
      </c>
    </row>
    <row r="150" spans="1:3" ht="102.75" customHeight="1">
      <c r="A150" s="215" t="s">
        <v>1369</v>
      </c>
      <c r="B150" s="187" t="s">
        <v>3366</v>
      </c>
      <c r="C150" s="187" t="s">
        <v>4240</v>
      </c>
    </row>
    <row r="151" spans="1:3" ht="90" customHeight="1">
      <c r="A151" s="215" t="s">
        <v>1371</v>
      </c>
      <c r="B151" s="401" t="s">
        <v>4155</v>
      </c>
      <c r="C151" s="187" t="s">
        <v>1223</v>
      </c>
    </row>
  </sheetData>
  <sheetProtection/>
  <mergeCells count="21">
    <mergeCell ref="B16:B32"/>
    <mergeCell ref="A33:A35"/>
    <mergeCell ref="A16:A32"/>
    <mergeCell ref="B38:B54"/>
    <mergeCell ref="A38:A54"/>
    <mergeCell ref="A132:A148"/>
    <mergeCell ref="B132:B148"/>
    <mergeCell ref="A58:A74"/>
    <mergeCell ref="A115:A131"/>
    <mergeCell ref="B115:B131"/>
    <mergeCell ref="B5:C5"/>
    <mergeCell ref="B55:B57"/>
    <mergeCell ref="B33:B35"/>
    <mergeCell ref="A7:A10"/>
    <mergeCell ref="B7:B10"/>
    <mergeCell ref="B97:B114"/>
    <mergeCell ref="A75:A91"/>
    <mergeCell ref="B75:B91"/>
    <mergeCell ref="B58:B74"/>
    <mergeCell ref="A55:A57"/>
    <mergeCell ref="A97:A114"/>
  </mergeCells>
  <printOptions/>
  <pageMargins left="0.7086614173228347" right="0.7086614173228347" top="0.7480314960629921" bottom="0.7480314960629921" header="0.31496062992125984" footer="0.31496062992125984"/>
  <pageSetup fitToHeight="10" horizontalDpi="600" verticalDpi="600" orientation="portrait" paperSize="9" scale="73" r:id="rId1"/>
  <headerFooter differentFirst="1">
    <firstFooter>&amp;C&amp;[86/&amp;[268</firstFooter>
  </headerFooter>
  <rowBreaks count="3" manualBreakCount="3">
    <brk id="37" max="2" man="1"/>
    <brk id="74" max="2" man="1"/>
    <brk id="9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2013-06-06T08:19:44Z</cp:lastPrinted>
  <dcterms:created xsi:type="dcterms:W3CDTF">2013-02-15T11:43:16Z</dcterms:created>
  <dcterms:modified xsi:type="dcterms:W3CDTF">2013-07-17T13:58:12Z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