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60" windowWidth="11790" windowHeight="10905" tabRatio="930" activeTab="0"/>
  </bookViews>
  <sheets>
    <sheet name="Présentation" sheetId="1" r:id="rId1"/>
    <sheet name="__TABLE__" sheetId="2" state="hidden" r:id="rId2"/>
    <sheet name="IDEN" sheetId="3" r:id="rId3"/>
    <sheet name="BS-C1-T" sheetId="4" r:id="rId4"/>
    <sheet name="TP-F1Q-T" sheetId="5" r:id="rId5"/>
    <sheet name="TP-E1Q-T" sheetId="6" r:id="rId6"/>
    <sheet name="OF-B1Q-T" sheetId="7" r:id="rId7"/>
    <sheet name="SCR-B2A-T" sheetId="8" r:id="rId8"/>
    <sheet name="SCR-B3A-T" sheetId="9" r:id="rId9"/>
    <sheet name="SCR-B3B-T" sheetId="10" r:id="rId10"/>
    <sheet name="SCR-B3C-T" sheetId="11" r:id="rId11"/>
    <sheet name="SCR-B3D-T" sheetId="12" r:id="rId12"/>
    <sheet name="SCR-B3E-T" sheetId="13" r:id="rId13"/>
    <sheet name="SCR-B3F-T" sheetId="14" r:id="rId14"/>
    <sheet name="SCR-B3G-T" sheetId="15" r:id="rId15"/>
    <sheet name="MCR-B4A-T" sheetId="16" r:id="rId16"/>
    <sheet name="MCR-B4B-T" sheetId="17" r:id="rId17"/>
    <sheet name="Fonds-cant." sheetId="18" r:id="rId18"/>
    <sheet name="Contrôle" sheetId="19" r:id="rId19"/>
  </sheets>
  <externalReferences>
    <externalReference r:id="rId22"/>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5" hidden="1">'TP-E1Q-T'!$D$4:$U$30</definedName>
    <definedName name="Z_91FEEA93_7A22_4042_B235_31277552A74A_.wvu.PrintArea" localSheetId="4" hidden="1">'TP-F1Q-T'!$A$4:$N$20</definedName>
    <definedName name="_xlnm.Print_Area" localSheetId="3">'BS-C1-T'!$A$1:$E$91</definedName>
    <definedName name="_xlnm.Print_Area" localSheetId="17">'Fonds-cant.'!$B$1:$O$66</definedName>
    <definedName name="_xlnm.Print_Area" localSheetId="2">'IDEN'!$A$1:$I$5</definedName>
    <definedName name="_xlnm.Print_Area" localSheetId="15">'MCR-B4A-T'!$A$1:$G$45</definedName>
    <definedName name="_xlnm.Print_Area" localSheetId="16">'MCR-B4B-T'!$A$1:$L$54</definedName>
    <definedName name="_xlnm.Print_Area" localSheetId="6">'OF-B1Q-T'!$A$1:$H$124</definedName>
    <definedName name="_xlnm.Print_Area" localSheetId="0">'Présentation'!$A$1:$D$28</definedName>
    <definedName name="_xlnm.Print_Area" localSheetId="7">'SCR-B2A-T'!$A$1:$G$65</definedName>
    <definedName name="_xlnm.Print_Area" localSheetId="8">'SCR-B3A-T'!$A$1:$J$47</definedName>
    <definedName name="_xlnm.Print_Area" localSheetId="9">'SCR-B3B-T'!$A$1:$H$27</definedName>
    <definedName name="_xlnm.Print_Area" localSheetId="10">'SCR-B3C-T'!$A$1:$J$40</definedName>
    <definedName name="_xlnm.Print_Area" localSheetId="11">'SCR-B3D-T'!$A$1:$J$74</definedName>
    <definedName name="_xlnm.Print_Area" localSheetId="12">'SCR-B3E-T'!$A$1:$J$37</definedName>
    <definedName name="_xlnm.Print_Area" localSheetId="13">'SCR-B3F-T'!$A$1:$Q$374</definedName>
    <definedName name="_xlnm.Print_Area" localSheetId="14">'SCR-B3G-T'!$A$1:$E$33</definedName>
    <definedName name="_xlnm.Print_Area" localSheetId="5">'TP-E1Q-T'!$A$1:$T$30</definedName>
    <definedName name="_xlnm.Print_Area" localSheetId="4">'TP-F1Q-T'!$A$1:$T$20</definedName>
  </definedNames>
  <calcPr fullCalcOnLoad="1"/>
</workbook>
</file>

<file path=xl/sharedStrings.xml><?xml version="1.0" encoding="utf-8"?>
<sst xmlns="http://schemas.openxmlformats.org/spreadsheetml/2006/main" count="2215" uniqueCount="1655">
  <si>
    <t>AB21=SUM(AB1:AB20)</t>
  </si>
  <si>
    <t>AC21=SUM(AC1:AC20)</t>
  </si>
  <si>
    <t>AB36=SUM(AB22:AB35)</t>
  </si>
  <si>
    <t>AB37=AB21+AB36</t>
  </si>
  <si>
    <t>AI21=SUM(AI1:AI20)</t>
  </si>
  <si>
    <t>Q14=SUM(A14:P14)</t>
  </si>
  <si>
    <t xml:space="preserve">Q21=SUM(A21:P21)  </t>
  </si>
  <si>
    <t xml:space="preserve">Non regulated entities carrying out financial activities  </t>
  </si>
  <si>
    <t xml:space="preserve">Q12=SUM(A12:P12)  </t>
  </si>
  <si>
    <r>
      <t>V</t>
    </r>
    <r>
      <rPr>
        <vertAlign val="subscript"/>
        <sz val="11"/>
        <rFont val="Verdana"/>
        <family val="2"/>
      </rPr>
      <t>prem</t>
    </r>
  </si>
  <si>
    <r>
      <t>V</t>
    </r>
    <r>
      <rPr>
        <vertAlign val="subscript"/>
        <sz val="11"/>
        <rFont val="Verdana"/>
        <family val="2"/>
      </rPr>
      <t>res</t>
    </r>
  </si>
  <si>
    <t>C26=SUM(C23:C25)-C22</t>
  </si>
  <si>
    <t>Minimum consolidated group solvency capital requirement (groups only)</t>
  </si>
  <si>
    <t>BI-T</t>
  </si>
  <si>
    <t>BS-C1-T</t>
  </si>
  <si>
    <t>TP-F1Q-T</t>
  </si>
  <si>
    <t>TP-E1Q-T</t>
  </si>
  <si>
    <t>SCR-B3A-T</t>
  </si>
  <si>
    <t>SCR-B3B-T</t>
  </si>
  <si>
    <t>SCR-B3C-T</t>
  </si>
  <si>
    <t>SCR-B3D-T</t>
  </si>
  <si>
    <t>SCR-B3E-T</t>
  </si>
  <si>
    <t>SCR-B3F-T</t>
  </si>
  <si>
    <t>SCR-B3G-T</t>
  </si>
  <si>
    <t>MCR-B4A-T</t>
  </si>
  <si>
    <t>NL32=SUM(NL1 for each country)</t>
  </si>
  <si>
    <t>NM32=SUM(NM1 for each country)</t>
  </si>
  <si>
    <t>OH21=SUM(OH1 for each country)</t>
  </si>
  <si>
    <t>OI21=SUM(OI1 for each country)</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</si>
  <si>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</si>
  <si>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</si>
  <si>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</si>
  <si>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</si>
  <si>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</si>
  <si>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</si>
  <si>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</si>
  <si>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</si>
  <si>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</si>
  <si>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</si>
  <si>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</si>
  <si>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</si>
  <si>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</si>
  <si>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</si>
  <si>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</si>
  <si>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</si>
  <si>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</si>
  <si>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</si>
  <si>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</si>
  <si>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</si>
  <si>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</si>
  <si>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</si>
  <si>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</si>
  <si>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</si>
  <si>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</si>
  <si>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</si>
  <si>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</si>
  <si>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</si>
  <si>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</si>
  <si>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</si>
  <si>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</si>
  <si>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</si>
  <si>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</si>
  <si>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</si>
  <si>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</si>
  <si>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</si>
  <si>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</si>
  <si>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</si>
  <si>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</si>
  <si>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</si>
  <si>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</si>
  <si>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</si>
  <si>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</si>
  <si>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</si>
  <si>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</si>
  <si>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</si>
  <si>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</si>
  <si>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</si>
  <si>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</si>
  <si>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</si>
  <si>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</si>
  <si>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</si>
  <si>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</si>
  <si>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</si>
  <si>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</si>
  <si>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</si>
  <si>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</si>
  <si>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</si>
  <si>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</si>
  <si>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</si>
  <si>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</si>
  <si>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</si>
  <si>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</si>
  <si>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</si>
  <si>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</si>
  <si>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</si>
  <si>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</si>
  <si>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</si>
  <si>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</si>
  <si>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</si>
  <si>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</si>
  <si>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</si>
  <si>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</si>
  <si>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</si>
  <si>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</si>
  <si>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</si>
  <si>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</si>
  <si>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</si>
  <si>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</si>
  <si>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</si>
  <si>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</si>
  <si>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</si>
  <si>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</si>
  <si>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</si>
  <si>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</si>
  <si>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</si>
  <si>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</si>
  <si>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</si>
  <si>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</si>
  <si>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</si>
  <si>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</si>
  <si>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</si>
  <si>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</si>
  <si>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</si>
  <si>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</si>
  <si>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</si>
  <si>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</si>
  <si>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</si>
  <si>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</si>
  <si>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</si>
  <si>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</si>
  <si>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</si>
  <si>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</si>
  <si>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KF1=SUM(KA1:KE1)</t>
  </si>
  <si>
    <t>KF4=SUM(KA4:KE4)</t>
  </si>
  <si>
    <t>KF5=SUM(KA5:KE5)</t>
  </si>
  <si>
    <t>KF6=SUM(KA6:KE6)</t>
  </si>
  <si>
    <t>KF7=SUM(KA7:KE7)</t>
  </si>
  <si>
    <t>A2=AF39</t>
  </si>
  <si>
    <t>A3=BE39</t>
  </si>
  <si>
    <t>A4=CF33</t>
  </si>
  <si>
    <t>A5=DF28</t>
  </si>
  <si>
    <t>A6=EE3</t>
  </si>
  <si>
    <t>A7=SUM(A2:A6)-A1</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</si>
  <si>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</si>
  <si>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</si>
  <si>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</si>
  <si>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</si>
  <si>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</si>
  <si>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</si>
  <si>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</si>
  <si>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</si>
  <si>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</si>
  <si>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</si>
  <si>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</si>
  <si>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</si>
  <si>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</si>
  <si>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</si>
  <si>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</si>
  <si>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</si>
  <si>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</si>
  <si>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</si>
  <si>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</si>
  <si>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</si>
  <si>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</si>
  <si>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</si>
  <si>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</si>
  <si>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</si>
  <si>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</si>
  <si>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</si>
  <si>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</si>
  <si>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</si>
  <si>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</si>
  <si>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</si>
  <si>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</si>
  <si>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</si>
  <si>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</si>
  <si>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</si>
  <si>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</si>
  <si>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</si>
  <si>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</si>
  <si>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</si>
  <si>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</si>
  <si>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</si>
  <si>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</si>
  <si>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</si>
  <si>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</si>
  <si>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</si>
  <si>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</si>
  <si>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</si>
  <si>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</si>
  <si>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</si>
  <si>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</si>
  <si>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</si>
  <si>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</si>
  <si>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</si>
  <si>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</si>
  <si>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</si>
  <si>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</si>
  <si>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</si>
  <si>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</si>
  <si>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</si>
  <si>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</si>
  <si>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</si>
  <si>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</si>
  <si>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</si>
  <si>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</si>
  <si>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</si>
  <si>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</si>
  <si>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</si>
  <si>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</si>
  <si>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</si>
  <si>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</si>
  <si>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</si>
  <si>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</si>
  <si>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</si>
  <si>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</si>
  <si>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</si>
  <si>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</si>
  <si>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</si>
  <si>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</si>
  <si>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</si>
  <si>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</si>
  <si>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</si>
  <si>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</si>
  <si>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</si>
  <si>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</si>
  <si>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</si>
  <si>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</si>
  <si>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</si>
  <si>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</si>
  <si>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</si>
  <si>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</si>
  <si>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</si>
  <si>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</si>
  <si>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</si>
  <si>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</si>
  <si>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</si>
  <si>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</si>
  <si>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</si>
  <si>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</si>
  <si>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</si>
  <si>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</si>
  <si>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</si>
  <si>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</si>
  <si>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</si>
  <si>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</si>
  <si>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</si>
  <si>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</si>
  <si>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</si>
  <si>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</si>
  <si>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</si>
  <si>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</si>
  <si>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</si>
  <si>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</si>
  <si>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</si>
  <si>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</si>
  <si>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</si>
  <si>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</si>
  <si>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</si>
  <si>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</si>
  <si>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</si>
  <si>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</si>
  <si>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Captives simplifications - premium and reserve risk (Y/N)</t>
  </si>
  <si>
    <t>USP
Standard Deviation</t>
  </si>
  <si>
    <t>USP 
Adjustment factor for non-proportional reinsurance</t>
  </si>
  <si>
    <t xml:space="preserve">USP </t>
  </si>
  <si>
    <t>F13=sum(F1:F12)</t>
  </si>
  <si>
    <t>A17=A18-C15-A16-A14</t>
  </si>
  <si>
    <t>Ring fenced fund? (Y/N)</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</si>
  <si>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</si>
  <si>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</si>
  <si>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</si>
  <si>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</si>
  <si>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</si>
  <si>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</si>
  <si>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</si>
  <si>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</si>
  <si>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</si>
  <si>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</si>
  <si>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</si>
  <si>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</si>
  <si>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Combined standard deviation</t>
  </si>
  <si>
    <t>C9 = C10 – C1 – C2 – C3 – C04 – C7 – C8</t>
  </si>
  <si>
    <t>D9 = D10 – D1 – D2 – D3 – D04 – D7 – D8</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</si>
  <si>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</si>
  <si>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</si>
  <si>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</si>
  <si>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</si>
  <si>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</si>
  <si>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</si>
  <si>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</si>
  <si>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</si>
  <si>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</si>
  <si>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Captives simplifications (Y/N)</t>
  </si>
  <si>
    <t>Further details on revision risk</t>
  </si>
  <si>
    <t>USP</t>
  </si>
  <si>
    <t>Factor applied for the revision shock</t>
  </si>
  <si>
    <t>Capital requirements of other financial sectors (Non-insurance capital requirements) (groups only):</t>
  </si>
  <si>
    <t>Simplifications - spread risk - bonds and loans ? (Y/N)</t>
  </si>
  <si>
    <t>Captives simplifications - interest rate risk ?(Y/N)</t>
  </si>
  <si>
    <t>Captives simplifications -spread risk ?(Y/N)</t>
  </si>
  <si>
    <t>Captives simplifications - market concentration risk ?(Y/N)</t>
  </si>
  <si>
    <t>duration-based (type 1 equities)</t>
  </si>
  <si>
    <t>duration-based (type 2 equities)</t>
  </si>
  <si>
    <t>Counter-cyclical premium risk</t>
  </si>
  <si>
    <t xml:space="preserve">C1 = (A1 – B1) – (A1A- B1A) </t>
  </si>
  <si>
    <t xml:space="preserve">D2 = (A2 – B2) – (A2A- B2B) </t>
  </si>
  <si>
    <t>A4 = A5 + A6 + A7</t>
  </si>
  <si>
    <t>B4 = B5 + B6 + B7</t>
  </si>
  <si>
    <t xml:space="preserve">D4 = (A4 – B4) – (A4A- B4B) </t>
  </si>
  <si>
    <t>A8 = A9+ A10 + A11</t>
  </si>
  <si>
    <t>B8 = B9 + B10 + B11</t>
  </si>
  <si>
    <t>Tier 2</t>
  </si>
  <si>
    <t>Tier 3</t>
  </si>
  <si>
    <t>SCR (solo)</t>
  </si>
  <si>
    <t>MCR (solo)</t>
  </si>
  <si>
    <t>Non-controlled participation requirements (groups only)</t>
  </si>
  <si>
    <t xml:space="preserve">Institutions for occupational retirement provision </t>
  </si>
  <si>
    <t>Credit institution &amp; investment firms and financial institutions</t>
  </si>
  <si>
    <t>For groups only</t>
  </si>
  <si>
    <t>A05</t>
  </si>
  <si>
    <t>A04</t>
  </si>
  <si>
    <t>A03</t>
  </si>
  <si>
    <t>A02</t>
  </si>
  <si>
    <t>A01</t>
  </si>
  <si>
    <t>A001</t>
  </si>
  <si>
    <t>Article 112? (Y/N)</t>
  </si>
  <si>
    <t>Ring fenced fund? (Y/N or N/A)</t>
  </si>
  <si>
    <t>Undertaking as  a whole (Y/N)</t>
  </si>
  <si>
    <t>Q13=SUM(A13:P13)</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</si>
  <si>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</si>
  <si>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</si>
  <si>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</si>
  <si>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</si>
  <si>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</si>
  <si>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</si>
  <si>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</si>
  <si>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</si>
  <si>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</si>
  <si>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</si>
  <si>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</si>
  <si>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</si>
  <si>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</si>
  <si>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</si>
  <si>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</si>
  <si>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</si>
  <si>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</si>
  <si>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</si>
  <si>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</si>
  <si>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</si>
  <si>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</si>
  <si>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</si>
  <si>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</si>
  <si>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</si>
  <si>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</si>
  <si>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</si>
  <si>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</si>
  <si>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</si>
  <si>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</si>
  <si>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</si>
  <si>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</si>
  <si>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</si>
  <si>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</si>
  <si>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</si>
  <si>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</si>
  <si>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</si>
  <si>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</si>
  <si>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</si>
  <si>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</si>
  <si>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</si>
  <si>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</si>
  <si>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</si>
  <si>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</si>
  <si>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</si>
  <si>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</si>
  <si>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</si>
  <si>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</si>
  <si>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</si>
  <si>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</si>
  <si>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</si>
  <si>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</si>
  <si>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</si>
  <si>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</si>
  <si>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</si>
  <si>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</si>
  <si>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</si>
  <si>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</si>
  <si>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</si>
  <si>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</si>
  <si>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</si>
  <si>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</si>
  <si>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</si>
  <si>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</si>
  <si>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</si>
  <si>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</si>
  <si>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</si>
  <si>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</si>
  <si>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Q28=SUM(A28:P28)</t>
  </si>
  <si>
    <t>A24=A1+A18</t>
  </si>
  <si>
    <t>MCR</t>
  </si>
  <si>
    <t>F1=A1+B1+E1</t>
  </si>
  <si>
    <t>F4=A5+B4+B5+E4</t>
  </si>
  <si>
    <t>F6=A6+B6+E6</t>
  </si>
  <si>
    <t>F7=A7+B7+E7</t>
  </si>
  <si>
    <t>F9=F1+F2+F4+F6+F7</t>
  </si>
  <si>
    <t>F10=A10+B10+B11+E10</t>
  </si>
  <si>
    <t>F12=A12+B12+E12</t>
  </si>
  <si>
    <t>F13=A13+B13+E13</t>
  </si>
  <si>
    <t>Assistance</t>
  </si>
  <si>
    <t>Q1=SUM(A1:P1)</t>
  </si>
  <si>
    <t>Fund number</t>
  </si>
  <si>
    <t>A16</t>
  </si>
  <si>
    <t>A30</t>
  </si>
  <si>
    <t xml:space="preserve"> </t>
  </si>
  <si>
    <t>A0</t>
  </si>
  <si>
    <t>Participations</t>
  </si>
  <si>
    <t>Total</t>
  </si>
  <si>
    <t xml:space="preserve">OF-B1 </t>
  </si>
  <si>
    <t>Fonds Propres</t>
  </si>
  <si>
    <t>donnnées non demandées pour la remise 2013</t>
  </si>
  <si>
    <t>données non applicables en regard des dispositions Solvabilité 2</t>
  </si>
  <si>
    <t>Fonds Propres de Base</t>
  </si>
  <si>
    <t>Tier 1 - non restreint</t>
  </si>
  <si>
    <t>Tier 1 - restreint</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</si>
  <si>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</si>
  <si>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</si>
  <si>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</si>
  <si>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</si>
  <si>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</si>
  <si>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</si>
  <si>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</si>
  <si>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</si>
  <si>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</si>
  <si>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</si>
  <si>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</si>
  <si>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</si>
  <si>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</si>
  <si>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</si>
  <si>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</si>
  <si>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</si>
  <si>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</si>
  <si>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</si>
  <si>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</si>
  <si>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</si>
  <si>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</si>
  <si>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</si>
  <si>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</si>
  <si>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</si>
  <si>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</si>
  <si>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</si>
  <si>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</si>
  <si>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</si>
  <si>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</si>
  <si>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</si>
  <si>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</si>
  <si>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</si>
  <si>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</si>
  <si>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</si>
  <si>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</si>
  <si>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</si>
  <si>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</si>
  <si>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</si>
  <si>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</si>
  <si>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</si>
  <si>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</si>
  <si>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</si>
  <si>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</si>
  <si>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</si>
  <si>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</si>
  <si>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</si>
  <si>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</si>
  <si>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</si>
  <si>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</si>
  <si>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</si>
  <si>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</si>
  <si>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</si>
  <si>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</si>
  <si>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</si>
  <si>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</si>
  <si>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</si>
  <si>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</si>
  <si>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</si>
  <si>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</si>
  <si>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</si>
  <si>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</si>
  <si>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</si>
  <si>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</si>
  <si>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</si>
  <si>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</si>
  <si>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</si>
  <si>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</si>
  <si>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</si>
  <si>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</si>
  <si>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</si>
  <si>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</si>
  <si>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</si>
  <si>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</si>
  <si>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</si>
  <si>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</si>
  <si>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</si>
  <si>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</si>
  <si>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</si>
  <si>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</si>
  <si>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</si>
  <si>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</si>
  <si>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</si>
  <si>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</si>
  <si>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</si>
  <si>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</si>
  <si>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</si>
  <si>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</si>
  <si>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</si>
  <si>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</si>
  <si>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</si>
  <si>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</si>
  <si>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</si>
  <si>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souveraines</t>
  </si>
  <si>
    <t>Obligation d'entreprises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</si>
  <si>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</si>
  <si>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</si>
  <si>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</si>
  <si>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</si>
  <si>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</si>
  <si>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</si>
  <si>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</si>
  <si>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</si>
  <si>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</si>
  <si>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</si>
  <si>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</si>
  <si>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</si>
  <si>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</si>
  <si>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</si>
  <si>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</si>
  <si>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</si>
  <si>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</si>
  <si>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</si>
  <si>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</si>
  <si>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</si>
  <si>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</si>
  <si>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</si>
  <si>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</si>
  <si>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</si>
  <si>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</si>
  <si>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</si>
  <si>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</si>
  <si>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</si>
  <si>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</si>
  <si>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</si>
  <si>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</si>
  <si>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</si>
  <si>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</si>
  <si>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</si>
  <si>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</si>
  <si>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</si>
  <si>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</si>
  <si>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</si>
  <si>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</si>
  <si>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</si>
  <si>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</si>
  <si>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</si>
  <si>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</si>
  <si>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</si>
  <si>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</si>
  <si>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</si>
  <si>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</si>
  <si>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</si>
  <si>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</si>
  <si>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</si>
  <si>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</si>
  <si>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</si>
  <si>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</si>
  <si>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Prêts et prêts hypothécaires</t>
  </si>
  <si>
    <t>Dettes envers les établissements de crédit</t>
  </si>
  <si>
    <t>Risque de marché - informations de base</t>
  </si>
  <si>
    <t>Actifs</t>
  </si>
  <si>
    <t>Passifs</t>
  </si>
  <si>
    <t>Risque de taux d'intérêt</t>
  </si>
  <si>
    <t>Passifs (hors capactié d'absorbtion des pertes des provisions techniques)</t>
  </si>
  <si>
    <t>Choc de baisse des taux intérêt</t>
  </si>
  <si>
    <t>Choc de hausse des taux intérêt</t>
  </si>
  <si>
    <t>Risque sur actions</t>
  </si>
  <si>
    <t>Risque sur actifs immobiliers</t>
  </si>
  <si>
    <t>Risque lié à la marge</t>
  </si>
  <si>
    <t>actions de type 1</t>
  </si>
  <si>
    <t>participations stratégiques (actions de type 1)</t>
  </si>
  <si>
    <t>actions de type 2</t>
  </si>
  <si>
    <t>action de type 2</t>
  </si>
  <si>
    <t>participations stratégiques (actions de type 2)</t>
  </si>
  <si>
    <t>dérivés de crédit</t>
  </si>
  <si>
    <t>Choc à la baisse sur les dérivés de crédit</t>
  </si>
  <si>
    <t>choc à la hausse sur les dérivés de crédit</t>
  </si>
  <si>
    <t>Risque de change</t>
  </si>
  <si>
    <t>Diversification au sein du module risque de marché</t>
  </si>
  <si>
    <t>Concentrations du risque de marché</t>
  </si>
  <si>
    <t>Capital de solvabilité requis - Risque de contrepartie</t>
  </si>
  <si>
    <t>Capital de solvabilité net (capacité d'absorbtion des pertes des provisions techniques incluse)</t>
  </si>
  <si>
    <t>Capital de solvabilité requis total pour le risque de marché</t>
  </si>
  <si>
    <t>Capital de solvabilité requis - Risque de marché</t>
  </si>
  <si>
    <t>Probabilité de défaut</t>
  </si>
  <si>
    <t>Capital de solvabilité requis brut (hors capacité d'absorbtion des pertes des provisions techniques)</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</si>
  <si>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</si>
  <si>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</si>
  <si>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</si>
  <si>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</si>
  <si>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</si>
  <si>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</si>
  <si>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</si>
  <si>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</si>
  <si>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</si>
  <si>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</si>
  <si>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</si>
  <si>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</si>
  <si>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</si>
  <si>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</si>
  <si>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</si>
  <si>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</si>
  <si>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</si>
  <si>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</si>
  <si>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</si>
  <si>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</si>
  <si>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</si>
  <si>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</si>
  <si>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</si>
  <si>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</si>
  <si>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</si>
  <si>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</si>
  <si>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</si>
  <si>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</si>
  <si>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</si>
  <si>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</si>
  <si>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</si>
  <si>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</si>
  <si>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</si>
  <si>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</si>
  <si>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</si>
  <si>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</si>
  <si>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</si>
  <si>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Déviation standard combinée</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</si>
  <si>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</si>
  <si>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</si>
  <si>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</si>
  <si>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</si>
  <si>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</si>
  <si>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</si>
  <si>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</si>
  <si>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</si>
  <si>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</si>
  <si>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</si>
  <si>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</si>
  <si>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</si>
  <si>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</si>
  <si>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</si>
  <si>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</si>
  <si>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</si>
  <si>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</si>
  <si>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</si>
  <si>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</si>
  <si>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</si>
  <si>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</si>
  <si>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</si>
  <si>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</si>
  <si>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</si>
  <si>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</si>
  <si>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</si>
  <si>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</si>
  <si>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</si>
  <si>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</si>
  <si>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</si>
  <si>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</si>
  <si>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</si>
  <si>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</si>
  <si>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</si>
  <si>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</si>
  <si>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</si>
  <si>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</si>
  <si>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</si>
  <si>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</si>
  <si>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</si>
  <si>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</si>
  <si>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</si>
  <si>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</si>
  <si>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</si>
  <si>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</si>
  <si>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</si>
  <si>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</si>
  <si>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</si>
  <si>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</si>
  <si>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</si>
  <si>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</si>
  <si>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</si>
  <si>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</si>
  <si>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</si>
  <si>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</si>
  <si>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</si>
  <si>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</si>
  <si>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</si>
  <si>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</si>
  <si>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</si>
  <si>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</si>
  <si>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</si>
  <si>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</si>
  <si>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</si>
  <si>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</si>
  <si>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</si>
  <si>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</si>
  <si>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</si>
  <si>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</si>
  <si>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</si>
  <si>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</si>
  <si>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</si>
  <si>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</si>
  <si>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</si>
  <si>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</si>
  <si>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</si>
  <si>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r>
      <rPr>
        <i/>
        <sz val="11"/>
        <rFont val="Verdana"/>
        <family val="2"/>
      </rPr>
      <t>Workers' compensation</t>
    </r>
    <r>
      <rPr>
        <sz val="11"/>
        <rFont val="Verdana"/>
        <family val="2"/>
      </rPr>
      <t xml:space="preserve"> et réassurance proportionnelle</t>
    </r>
  </si>
  <si>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</si>
  <si>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</si>
  <si>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</si>
  <si>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</si>
  <si>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</si>
  <si>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</si>
  <si>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</si>
  <si>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</si>
  <si>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</si>
  <si>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</si>
  <si>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</si>
  <si>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</si>
  <si>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</si>
  <si>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</si>
  <si>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</si>
  <si>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</si>
  <si>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</si>
  <si>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</si>
  <si>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</si>
  <si>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</si>
  <si>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</si>
  <si>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</si>
  <si>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</si>
  <si>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</si>
  <si>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</si>
  <si>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</si>
  <si>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</si>
  <si>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</si>
  <si>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</si>
  <si>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</si>
  <si>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</si>
  <si>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</si>
  <si>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</si>
  <si>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</si>
  <si>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</si>
  <si>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</si>
  <si>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</si>
  <si>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</si>
  <si>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</si>
  <si>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</si>
  <si>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</si>
  <si>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</si>
  <si>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</si>
  <si>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</si>
  <si>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</si>
  <si>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</si>
  <si>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</si>
  <si>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</si>
  <si>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</si>
  <si>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</si>
  <si>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</si>
  <si>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</si>
  <si>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</si>
  <si>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</si>
  <si>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</si>
  <si>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</si>
  <si>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</si>
  <si>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</si>
  <si>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</si>
  <si>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</si>
  <si>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</si>
  <si>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</si>
  <si>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</si>
  <si>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</si>
  <si>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</si>
  <si>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</si>
  <si>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</si>
  <si>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</si>
  <si>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</si>
  <si>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</si>
  <si>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</si>
  <si>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</si>
  <si>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</si>
  <si>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</si>
  <si>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</si>
  <si>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</si>
  <si>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</si>
  <si>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</si>
  <si>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</si>
  <si>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</si>
  <si>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</si>
  <si>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</si>
  <si>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</si>
  <si>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</si>
  <si>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</si>
  <si>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</si>
  <si>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</si>
  <si>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</si>
  <si>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</si>
  <si>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</si>
  <si>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</si>
  <si>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</si>
  <si>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</si>
  <si>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A11=max (min(B10-A10;A11B);0)</t>
  </si>
  <si>
    <t xml:space="preserve">C3= C4 - (C0+C1) </t>
  </si>
  <si>
    <t>B7=A7-C7</t>
  </si>
  <si>
    <t>C7=SUM(C2:C6)-C1</t>
  </si>
  <si>
    <t>B8=A8-C8</t>
  </si>
  <si>
    <t>C8=FE1</t>
  </si>
  <si>
    <t>A16=SUM(A10:A15)-A9</t>
  </si>
  <si>
    <t>B9=A9-C9</t>
  </si>
  <si>
    <t>B16=A16-C16</t>
  </si>
  <si>
    <t>C16=SUM(C10:C15)-C9</t>
  </si>
  <si>
    <t>A18=MG2</t>
  </si>
  <si>
    <t>B17=A17-C17</t>
  </si>
  <si>
    <t>B18=A18-C18</t>
  </si>
  <si>
    <t>C18=MG4</t>
  </si>
  <si>
    <t>A19=A1+A8+A9+A17</t>
  </si>
  <si>
    <t>A20=A19-A21</t>
  </si>
  <si>
    <t>B19=A19-C19</t>
  </si>
  <si>
    <t>B20=A20-C20</t>
  </si>
  <si>
    <t>B21=A21-C21</t>
  </si>
  <si>
    <t>C19=C1+C8+C9+C17</t>
  </si>
  <si>
    <t>C20=C19-C21</t>
  </si>
  <si>
    <t>A26=SUM(A23:A25)-A22</t>
  </si>
  <si>
    <t>B22=A22-C22</t>
  </si>
  <si>
    <t>B26=A26-C26</t>
  </si>
  <si>
    <t>AF38=AF37-AF39</t>
  </si>
  <si>
    <t>AI38=AI37-AI39</t>
  </si>
  <si>
    <t>BE38=BE37-BE39</t>
  </si>
  <si>
    <t>BH36=BE36-BF36+BG36</t>
  </si>
  <si>
    <t>BH38=BH37-BH39</t>
  </si>
  <si>
    <t>CF32=CF31-CF33</t>
  </si>
  <si>
    <t>CI30=CF30-CG30+CH30</t>
  </si>
  <si>
    <t>CI32=CI31-CI33</t>
  </si>
  <si>
    <t>DF27=DF26-DF28</t>
  </si>
  <si>
    <t>DI27=DI26-DI28</t>
  </si>
  <si>
    <t>ED1=EC1/EB1</t>
  </si>
  <si>
    <t>EE2=EE1-EE3</t>
  </si>
  <si>
    <t>EH1=EE1-EF1+EG1</t>
  </si>
  <si>
    <t>EH2=EH1-EH3</t>
  </si>
  <si>
    <t>FE1=FB1-FC1+FD1</t>
  </si>
  <si>
    <t>GA6=GA3-GA4+GA5</t>
  </si>
  <si>
    <t>HD1=SUM(HA1:HC1)</t>
  </si>
  <si>
    <t>HG1=HD1-HE1+HF1</t>
  </si>
  <si>
    <t>HF2=SUM(HA2:HE2)</t>
  </si>
  <si>
    <t>HI2=HF2-HG2+HH2</t>
  </si>
  <si>
    <t>HA3=HD1+HF2</t>
  </si>
  <si>
    <t>HB3=HA3-HC3</t>
  </si>
  <si>
    <t>HA4=HA3-HA5</t>
  </si>
  <si>
    <t>HB4=HA4-HC4</t>
  </si>
  <si>
    <t>HC4=HC3-HC5</t>
  </si>
  <si>
    <t>HA5=HG1+HI2</t>
  </si>
  <si>
    <t>HB5=HA5-HC5</t>
  </si>
  <si>
    <t>IC1=IA1+IB1</t>
  </si>
  <si>
    <t>IF1=IC1-ID1+IE1</t>
  </si>
  <si>
    <t>JA4=JA1-JA2+JA3</t>
  </si>
  <si>
    <t>KA8=KF4</t>
  </si>
  <si>
    <t>KB8=KA8-KC8</t>
  </si>
  <si>
    <t>KA9=KF5+KF6</t>
  </si>
  <si>
    <t>KB9=KA9-KC9</t>
  </si>
  <si>
    <t>KC9=KC8-KC10</t>
  </si>
  <si>
    <t>KA10=KF7</t>
  </si>
  <si>
    <t>KB10=KA10-KC10</t>
  </si>
  <si>
    <t>LC1=LA1+LB1</t>
  </si>
  <si>
    <t>LC2=LC3/LC1</t>
  </si>
  <si>
    <t>LA3=LA1 x LA2</t>
  </si>
  <si>
    <t>LB3=LB1 x LB2</t>
  </si>
  <si>
    <t>LC3=LA3+LB3</t>
  </si>
  <si>
    <t>LC4=LA4+LB4</t>
  </si>
  <si>
    <t>LC5=LA5+LB5</t>
  </si>
  <si>
    <t>LA6=LA3-LA4+LA5</t>
  </si>
  <si>
    <t>LB6=LB3-LB4+LB5</t>
  </si>
  <si>
    <t>LC6=LA6+LB6</t>
  </si>
  <si>
    <t>LA11=LA8-LA9+LA10</t>
  </si>
  <si>
    <t>LA12=LC3+LA8</t>
  </si>
  <si>
    <t>LB12=LA12-LC12</t>
  </si>
  <si>
    <t>LA13=LA12-LA14</t>
  </si>
  <si>
    <t>LB13=LB12-LB14</t>
  </si>
  <si>
    <t>LC13=LC12-LC14</t>
  </si>
  <si>
    <t>LA14=LC6+LA11</t>
  </si>
  <si>
    <t>MG2=MF2-MH2</t>
  </si>
  <si>
    <t>MG3=MG2-MG4</t>
  </si>
  <si>
    <t>MH3=MH2-MH4</t>
  </si>
  <si>
    <t>MG4=MF4-MH4</t>
  </si>
  <si>
    <t>NK32=SUM(NK1 for each country)</t>
  </si>
  <si>
    <t>NK33=NK32-NK34</t>
  </si>
  <si>
    <t>NN1=NK1-NL1+NM1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</si>
  <si>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</si>
  <si>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</si>
  <si>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</si>
  <si>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</si>
  <si>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</si>
  <si>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</si>
  <si>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</si>
  <si>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</si>
  <si>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</si>
  <si>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</si>
  <si>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</si>
  <si>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</si>
  <si>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</si>
  <si>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</si>
  <si>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</si>
  <si>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</si>
  <si>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</si>
  <si>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</si>
  <si>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</si>
  <si>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</si>
  <si>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</si>
  <si>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</si>
  <si>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</si>
  <si>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</si>
  <si>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</si>
  <si>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</si>
  <si>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</si>
  <si>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</si>
  <si>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</si>
  <si>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</si>
  <si>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</si>
  <si>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NN33=NN32-NN34</t>
  </si>
  <si>
    <t>OG21=SUM(OG1 for each country)</t>
  </si>
  <si>
    <t>OG22=OG21-OG18</t>
  </si>
  <si>
    <t>OJ21=SUM(OJ1 for each country)</t>
  </si>
  <si>
    <t>PJ21=SUM(PJ1 for each country)</t>
  </si>
  <si>
    <t>PM21=PJ21-PK21+PL21</t>
  </si>
  <si>
    <t>A28=min(max(A24,A27),A26)</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</si>
  <si>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</si>
  <si>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</si>
  <si>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</si>
  <si>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</si>
  <si>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</si>
  <si>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</si>
  <si>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</si>
  <si>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</si>
  <si>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</si>
  <si>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</si>
  <si>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</si>
  <si>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</si>
  <si>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</si>
  <si>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</si>
  <si>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</si>
  <si>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</si>
  <si>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</si>
  <si>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</si>
  <si>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</si>
  <si>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</si>
  <si>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</si>
  <si>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</si>
  <si>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</si>
  <si>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</si>
  <si>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</si>
  <si>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Aucune erreur dans l'onglet BI-T</t>
  </si>
  <si>
    <t>statut</t>
  </si>
  <si>
    <t>D1 &gt;/=0</t>
  </si>
  <si>
    <t xml:space="preserve">D1 = (A1 – B1) – (A1A- B1B) </t>
  </si>
  <si>
    <t>C2 = (A2 – B2) – (A2A- B2A)</t>
  </si>
  <si>
    <t xml:space="preserve">C2 &gt;/=0 </t>
  </si>
  <si>
    <t>C4 = (A4 – B4) – (A4A- B4A)</t>
  </si>
  <si>
    <t>C8 = (A8 – B8) – (A8A- B8A)</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</si>
  <si>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</si>
  <si>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</si>
  <si>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</si>
  <si>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</si>
  <si>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</si>
  <si>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</si>
  <si>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D15  &gt;= 0.</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</si>
  <si>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</si>
  <si>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</si>
  <si>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</si>
  <si>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</si>
  <si>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</si>
  <si>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</si>
  <si>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</si>
  <si>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</si>
  <si>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</si>
  <si>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</si>
  <si>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</si>
  <si>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</si>
  <si>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</si>
  <si>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</si>
  <si>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</si>
  <si>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</si>
  <si>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</si>
  <si>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</si>
  <si>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</si>
  <si>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</si>
  <si>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</si>
  <si>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</si>
  <si>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</si>
  <si>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</si>
  <si>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</si>
  <si>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</si>
  <si>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</si>
  <si>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</si>
  <si>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</si>
  <si>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</si>
  <si>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</si>
  <si>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</si>
  <si>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</si>
  <si>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</si>
  <si>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</si>
  <si>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</si>
  <si>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</si>
  <si>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</si>
  <si>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</si>
  <si>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</si>
  <si>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</si>
  <si>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</si>
  <si>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</si>
  <si>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Aucune erreur dans l'onglet SCR-B3G-T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</si>
  <si>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</si>
  <si>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</si>
  <si>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</si>
  <si>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</si>
  <si>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</si>
  <si>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</si>
  <si>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</si>
  <si>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</si>
  <si>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</si>
  <si>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</si>
  <si>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</si>
  <si>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</si>
  <si>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</si>
  <si>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</si>
  <si>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</si>
  <si>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</si>
  <si>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</si>
  <si>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</si>
  <si>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</si>
  <si>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</si>
  <si>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</si>
  <si>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</si>
  <si>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</si>
  <si>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</si>
  <si>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</si>
  <si>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</si>
  <si>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</si>
  <si>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</si>
  <si>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</si>
  <si>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</si>
  <si>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</si>
  <si>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</si>
  <si>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</si>
  <si>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</si>
  <si>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</si>
  <si>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</si>
  <si>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</si>
  <si>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</si>
  <si>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</si>
  <si>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</si>
  <si>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</si>
  <si>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</si>
  <si>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</si>
  <si>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</si>
  <si>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</si>
  <si>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</si>
  <si>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</si>
  <si>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</si>
  <si>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</si>
  <si>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</si>
  <si>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</si>
  <si>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</si>
  <si>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</si>
  <si>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</si>
  <si>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</si>
  <si>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</si>
  <si>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</si>
  <si>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</si>
  <si>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</si>
  <si>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</si>
  <si>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</si>
  <si>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</si>
  <si>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</si>
  <si>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</si>
  <si>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</si>
  <si>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</si>
  <si>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</si>
  <si>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</si>
  <si>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</si>
  <si>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</si>
  <si>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</si>
  <si>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</si>
  <si>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</si>
  <si>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</si>
  <si>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</si>
  <si>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</si>
  <si>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</si>
  <si>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</si>
  <si>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</si>
  <si>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</si>
  <si>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</si>
  <si>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</si>
  <si>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</si>
  <si>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</si>
  <si>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</si>
  <si>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</si>
  <si>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</si>
  <si>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</si>
  <si>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</si>
  <si>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</si>
  <si>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</si>
  <si>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</si>
  <si>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</si>
  <si>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</si>
  <si>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</si>
  <si>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</si>
  <si>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</si>
  <si>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</si>
  <si>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</si>
  <si>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</si>
  <si>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</si>
  <si>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</si>
  <si>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</si>
  <si>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</si>
  <si>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</si>
  <si>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</si>
  <si>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</si>
  <si>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</si>
  <si>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</si>
  <si>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</si>
  <si>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</si>
  <si>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</si>
  <si>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</si>
  <si>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</si>
  <si>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</si>
  <si>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</si>
  <si>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</si>
  <si>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</si>
  <si>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</si>
  <si>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</si>
  <si>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</si>
  <si>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</si>
  <si>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</si>
  <si>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</si>
  <si>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</si>
  <si>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</si>
  <si>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</si>
  <si>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</si>
  <si>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</si>
  <si>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</si>
  <si>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</si>
  <si>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</si>
  <si>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</si>
  <si>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</si>
  <si>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</si>
  <si>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</si>
  <si>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</si>
  <si>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</si>
  <si>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</si>
  <si>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</si>
  <si>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</si>
  <si>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</si>
  <si>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</si>
  <si>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</si>
  <si>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</si>
  <si>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</si>
  <si>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</si>
  <si>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</si>
  <si>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</si>
  <si>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</si>
  <si>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</si>
  <si>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</si>
  <si>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</si>
  <si>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</si>
  <si>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</si>
  <si>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</si>
  <si>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Actions ordinaires (y compris actions propres détenues)</t>
  </si>
  <si>
    <t>Fonds propres issus des états financiers qui ne devraient pas être inclus dans la réserve de réconciliation et qui ne respectent pas les critères de fonds propres de Solvabilité II</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</si>
  <si>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</si>
  <si>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</si>
  <si>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</si>
  <si>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</si>
  <si>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</si>
  <si>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</si>
  <si>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</si>
  <si>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</si>
  <si>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</si>
  <si>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</si>
  <si>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</si>
  <si>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</si>
  <si>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</si>
  <si>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</si>
  <si>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</si>
  <si>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</si>
  <si>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</si>
  <si>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</si>
  <si>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</si>
  <si>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</si>
  <si>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</si>
  <si>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</si>
  <si>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</si>
  <si>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</si>
  <si>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</si>
  <si>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</si>
  <si>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</si>
  <si>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</si>
  <si>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</si>
  <si>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</si>
  <si>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</si>
  <si>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</si>
  <si>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</si>
  <si>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</si>
  <si>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</si>
  <si>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</si>
  <si>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</si>
  <si>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</si>
  <si>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</si>
  <si>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</si>
  <si>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</si>
  <si>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</si>
  <si>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</si>
  <si>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</si>
  <si>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</si>
  <si>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</si>
  <si>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</si>
  <si>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</si>
  <si>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</si>
  <si>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</si>
  <si>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</si>
  <si>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</si>
  <si>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</si>
  <si>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</si>
  <si>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</si>
  <si>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</si>
  <si>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</si>
  <si>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</si>
  <si>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</si>
  <si>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</si>
  <si>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</si>
  <si>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</si>
  <si>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</si>
  <si>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</si>
  <si>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</si>
  <si>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</si>
  <si>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</si>
  <si>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</si>
  <si>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</si>
  <si>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</si>
  <si>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</si>
  <si>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</si>
  <si>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</si>
  <si>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</si>
  <si>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</si>
  <si>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</si>
  <si>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</si>
  <si>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</si>
  <si>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</si>
  <si>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</si>
  <si>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Valeur initiale (avant le choc)</t>
  </si>
  <si>
    <t>Valeur après le choc</t>
  </si>
  <si>
    <t>Passifs (capacité d'absorption des pertes liées aux provisions techniques incluse)</t>
  </si>
  <si>
    <t>Diversification géographique</t>
  </si>
  <si>
    <t>Capital de solvabilité requis net (capacité d'absorbtion des pertes des provisions techniques incluse)</t>
  </si>
  <si>
    <t>Capital de solvabilité requis total pour le risque de souscription en santé</t>
  </si>
  <si>
    <t>SCR net (y compris capacité d'aborption des pertes PT)</t>
  </si>
  <si>
    <t>SCR brut (hors capacité d'aborption des pertes PT)</t>
  </si>
  <si>
    <r>
      <t xml:space="preserve">Risque de  contrepartie </t>
    </r>
  </si>
  <si>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</si>
  <si>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</si>
  <si>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</si>
  <si>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</si>
  <si>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Fonds cantonnés</t>
  </si>
  <si>
    <t>Exigences de capital notionnelles sur les fonds cantonnés matériels et le fonds général</t>
  </si>
  <si>
    <t>SCR notionnel total (net)</t>
  </si>
  <si>
    <t>Fonds propres du fonds cantonnés</t>
  </si>
  <si>
    <t>Nom du fonds cantonné/ Fonds général</t>
  </si>
  <si>
    <t>SCR risque de marché</t>
  </si>
  <si>
    <t>SCR risque de contrepartie</t>
  </si>
  <si>
    <t>SCR Risque de souscription Vie</t>
  </si>
  <si>
    <t>SCR Risque de souscription Santé</t>
  </si>
  <si>
    <t>SCR Risque de souscription Non Vie</t>
  </si>
  <si>
    <t>SCR risque actifs incorporels</t>
  </si>
  <si>
    <t>SCR risque opérationnel</t>
  </si>
  <si>
    <t>brut de capacité d'absorption des pertes</t>
  </si>
  <si>
    <t>net de capacité d'absorption des pertes</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</si>
  <si>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</si>
  <si>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</si>
  <si>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</si>
  <si>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</si>
  <si>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</si>
  <si>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</si>
  <si>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</si>
  <si>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</si>
  <si>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</si>
  <si>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</si>
  <si>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</si>
  <si>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avant le 6 septembre 2013 au soir</t>
  </si>
  <si>
    <t>Exercice 2013 de préparation à Solvabilité II</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</si>
  <si>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</si>
  <si>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</si>
  <si>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</si>
  <si>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</si>
  <si>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</si>
  <si>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</si>
  <si>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</si>
  <si>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</si>
  <si>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</si>
  <si>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</si>
  <si>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</si>
  <si>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</si>
  <si>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</si>
  <si>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</si>
  <si>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</si>
  <si>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</si>
  <si>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</si>
  <si>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</si>
  <si>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</si>
  <si>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</si>
  <si>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</si>
  <si>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</si>
  <si>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</si>
  <si>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MCR linéaire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</si>
  <si>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</si>
  <si>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</si>
  <si>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</si>
  <si>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</si>
  <si>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</si>
  <si>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</si>
  <si>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</si>
  <si>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</si>
  <si>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</si>
  <si>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</si>
  <si>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</si>
  <si>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</si>
  <si>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</si>
  <si>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</si>
  <si>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</si>
  <si>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</si>
  <si>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</si>
  <si>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</si>
  <si>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</si>
  <si>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</si>
  <si>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</si>
  <si>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</si>
  <si>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</si>
  <si>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</si>
  <si>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</si>
  <si>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</si>
  <si>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</si>
  <si>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</si>
  <si>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</si>
  <si>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</si>
  <si>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</si>
  <si>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</si>
  <si>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</si>
  <si>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</si>
  <si>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</si>
  <si>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</si>
  <si>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</si>
  <si>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</si>
  <si>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</si>
  <si>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</si>
  <si>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</si>
  <si>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</si>
  <si>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</si>
  <si>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</si>
  <si>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</si>
  <si>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</si>
  <si>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</si>
  <si>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</si>
  <si>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</si>
  <si>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</si>
  <si>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</si>
  <si>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</si>
  <si>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</si>
  <si>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</si>
  <si>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</si>
  <si>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</si>
  <si>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</si>
  <si>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</si>
  <si>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</si>
  <si>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</si>
  <si>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</si>
  <si>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</si>
  <si>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</si>
  <si>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</si>
  <si>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</si>
  <si>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</si>
  <si>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</si>
  <si>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</si>
  <si>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</si>
  <si>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</si>
  <si>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</si>
  <si>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</si>
  <si>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</si>
  <si>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</si>
  <si>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</si>
  <si>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</si>
  <si>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</si>
  <si>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</si>
  <si>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</si>
  <si>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</si>
  <si>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</si>
  <si>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</si>
  <si>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</si>
  <si>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</si>
  <si>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</si>
  <si>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</si>
  <si>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</si>
  <si>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</si>
  <si>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</si>
  <si>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</si>
  <si>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</si>
  <si>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</si>
  <si>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</si>
  <si>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</si>
  <si>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</si>
  <si>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</si>
  <si>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</si>
  <si>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</si>
  <si>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</si>
  <si>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</si>
  <si>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</si>
  <si>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</si>
  <si>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</si>
  <si>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</si>
  <si>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</si>
  <si>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</si>
  <si>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</si>
  <si>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</si>
  <si>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</si>
  <si>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</si>
  <si>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</si>
  <si>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</si>
  <si>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</si>
  <si>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</si>
  <si>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</si>
  <si>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</si>
  <si>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</si>
  <si>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</si>
  <si>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</si>
  <si>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</si>
  <si>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</si>
  <si>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</si>
  <si>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</si>
  <si>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</si>
  <si>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</si>
  <si>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</si>
  <si>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</si>
  <si>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</si>
  <si>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</si>
  <si>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</si>
  <si>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</si>
  <si>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</si>
  <si>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</si>
  <si>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</si>
  <si>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</si>
  <si>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</si>
  <si>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</si>
  <si>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</si>
  <si>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Nombre de sinistres</t>
  </si>
  <si>
    <t>Risque d'accident majeur</t>
  </si>
  <si>
    <t>Risque de catastrophe naturelle - Réassurance non-proportionnelle dommages aux biens</t>
  </si>
  <si>
    <t>Fonds excédentaires (article 91 de la directive) indisponible au niveau groupe</t>
  </si>
  <si>
    <t>Calcul du SCR notionnel en application de la formule standard</t>
  </si>
  <si>
    <t xml:space="preserve">  Autres prêts et prêts hypothécaires</t>
  </si>
  <si>
    <t xml:space="preserve">  Prêts et prêts hypothécaires aux particuliers</t>
  </si>
  <si>
    <t>Total (Santé similaire à vie)</t>
  </si>
  <si>
    <t>Obligations et prêts</t>
  </si>
  <si>
    <t>titres échangeables ou autres instruments financiers ayant pour sous-jacents des prêts restructurés</t>
  </si>
  <si>
    <t>Créances sur intermédiaires dues depuis plus de 3 mois</t>
  </si>
  <si>
    <t>Diversification au sein du module risque de souscription en santé similaire à la Vie</t>
  </si>
  <si>
    <t>Risque de primes et de provisions en santé non similaire à la vie - Informations de base</t>
  </si>
  <si>
    <t>Frais de soin et réassurance proportionnelle</t>
  </si>
  <si>
    <r>
      <rPr>
        <i/>
        <sz val="11"/>
        <rFont val="Verdana"/>
        <family val="2"/>
      </rPr>
      <t>Worker's compensation</t>
    </r>
    <r>
      <rPr>
        <sz val="11"/>
        <rFont val="Verdana"/>
        <family val="2"/>
      </rPr>
      <t xml:space="preserve"> et réassurance proportionnelle</t>
    </r>
  </si>
  <si>
    <t xml:space="preserve">Réassurance non-proportionnelle dommage aux biens </t>
  </si>
  <si>
    <t xml:space="preserve">Réassurance non-proportionnelle responsabilité civile </t>
  </si>
  <si>
    <t>Risque de catastrophe en santé - Sommaire</t>
  </si>
  <si>
    <t xml:space="preserve">Elément de la formule linéaire pour la (ré)assurance non vie </t>
  </si>
  <si>
    <t xml:space="preserve">Elément de la formule linéaire pour la (ré)assurance vie </t>
  </si>
  <si>
    <t>données non applicables en regard des dispositions Solvabilité II</t>
  </si>
  <si>
    <t>OF-B1Q-T</t>
  </si>
  <si>
    <t>Passifs (hors capacité d'absorption des pertes des provisions techniques)</t>
  </si>
  <si>
    <t>Toutes les exposisitions de type 2 autres que les créances sur intermédiaires dues depuis plus de 3 mois</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</si>
  <si>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</si>
  <si>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</si>
  <si>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</si>
  <si>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</si>
  <si>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</si>
  <si>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</si>
  <si>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</si>
  <si>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</si>
  <si>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</si>
  <si>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</si>
  <si>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</si>
  <si>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</si>
  <si>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</si>
  <si>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Passifs (capacité d'absorbtion des pertes liées aux provisions techniques incluse)</t>
  </si>
  <si>
    <t>Risque de souscription en santé total  non similaire à la Vie</t>
  </si>
  <si>
    <t>Risque de concentration - accident</t>
  </si>
  <si>
    <t>Risque de cessation en non-vie</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</si>
  <si>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</si>
  <si>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</si>
  <si>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</si>
  <si>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</si>
  <si>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</si>
  <si>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</si>
  <si>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</si>
  <si>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SCR avec exigences de capital supplémentaires le cas échéant (calcul annuel ou dernier calcul en date)</t>
  </si>
  <si>
    <t xml:space="preserve">Plancher MCR </t>
  </si>
  <si>
    <t xml:space="preserve">MCR  combiné </t>
  </si>
  <si>
    <t>SCR avec exigences de capital supplémentaires le cas échéant</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</si>
  <si>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</si>
  <si>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</si>
  <si>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</si>
  <si>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</si>
  <si>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</si>
  <si>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</si>
  <si>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</si>
  <si>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</si>
  <si>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</si>
  <si>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</si>
  <si>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</si>
  <si>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</si>
  <si>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</si>
  <si>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</si>
  <si>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</si>
  <si>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</si>
  <si>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</si>
  <si>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</si>
  <si>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</si>
  <si>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</si>
  <si>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</si>
  <si>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</si>
  <si>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</si>
  <si>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A14=A14A (comptes sociaux)</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</si>
  <si>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</si>
  <si>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</si>
  <si>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</si>
  <si>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</si>
  <si>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</si>
  <si>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</si>
  <si>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</si>
  <si>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</si>
  <si>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</si>
  <si>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</si>
  <si>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</si>
  <si>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</si>
  <si>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</si>
  <si>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</si>
  <si>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</si>
  <si>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</si>
  <si>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</si>
  <si>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</si>
  <si>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</si>
  <si>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</si>
  <si>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</si>
  <si>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</si>
  <si>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</si>
  <si>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</si>
  <si>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</si>
  <si>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</si>
  <si>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</si>
  <si>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</si>
  <si>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</si>
  <si>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</si>
  <si>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</si>
  <si>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</si>
  <si>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</si>
  <si>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</si>
  <si>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</si>
  <si>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</si>
  <si>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</si>
  <si>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</si>
  <si>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</si>
  <si>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</si>
  <si>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</si>
  <si>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</si>
  <si>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</si>
  <si>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</si>
  <si>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</si>
  <si>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</si>
  <si>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</si>
  <si>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</si>
  <si>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</si>
  <si>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</si>
  <si>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Risque d'incapacité/invalidité - de morbidité</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</si>
  <si>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</si>
  <si>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</si>
  <si>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</si>
  <si>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</si>
  <si>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</si>
  <si>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Incapacité/invalidité de 10 ans</t>
  </si>
  <si>
    <t>Incapacité/invalidité de 12 mois</t>
  </si>
  <si>
    <t>Risque de catastrophe en Santé - Risque de concentration - 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</si>
  <si>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</si>
  <si>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</si>
  <si>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</si>
  <si>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</si>
  <si>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</si>
  <si>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</si>
  <si>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Nombre de véhicules assurés avec des garanties supérieures à 24M€</t>
  </si>
  <si>
    <t>Veuillez retourner ce fichier à l'adresse indiquée dans a notice technique envoyée par courrier</t>
  </si>
  <si>
    <r>
      <t>Frais de soins</t>
    </r>
    <r>
      <rPr>
        <sz val="10"/>
        <rFont val="Arial"/>
        <family val="2"/>
      </rPr>
      <t xml:space="preserve">
(1)</t>
    </r>
  </si>
  <si>
    <r>
      <t xml:space="preserve">Workers' compensation </t>
    </r>
    <r>
      <rPr>
        <sz val="11"/>
        <rFont val="Arial"/>
        <family val="2"/>
      </rPr>
      <t>(3)</t>
    </r>
  </si>
  <si>
    <t xml:space="preserve">Version du document : </t>
  </si>
  <si>
    <t>D1&gt;/=0</t>
  </si>
  <si>
    <t>C2&gt;/=0</t>
  </si>
  <si>
    <t>C3&gt;/=0</t>
  </si>
  <si>
    <t>D3&gt;/=0</t>
  </si>
  <si>
    <t>C4&gt;/=0</t>
  </si>
  <si>
    <t>D4&gt;/=0</t>
  </si>
  <si>
    <t>C5&gt;/=0</t>
  </si>
  <si>
    <t>D5&gt;/=0</t>
  </si>
  <si>
    <t>C6 &gt;/=0</t>
  </si>
  <si>
    <t>D6&gt;/=0</t>
  </si>
  <si>
    <t>C7&gt;/=0</t>
  </si>
  <si>
    <t>C1 &gt;/=0</t>
  </si>
  <si>
    <t>D2 &gt;/=0</t>
  </si>
  <si>
    <t xml:space="preserve"> D4&gt;/=0</t>
  </si>
  <si>
    <t>C8&gt;/=0</t>
  </si>
  <si>
    <t>D8&gt;/=0</t>
  </si>
  <si>
    <t>C12&gt;/=0</t>
  </si>
  <si>
    <t>D12&gt;/=0</t>
  </si>
  <si>
    <t>C13&gt;/=0</t>
  </si>
  <si>
    <t>D13&gt;/=0</t>
  </si>
  <si>
    <t>C14&gt;/=0</t>
  </si>
  <si>
    <t>D14&gt;/=0</t>
  </si>
  <si>
    <t>C15 &gt;/= 0</t>
  </si>
  <si>
    <t>C16&gt;/=0</t>
  </si>
  <si>
    <t>D16&gt;/=0</t>
  </si>
  <si>
    <t>C17&gt;/=0</t>
  </si>
  <si>
    <t>D17&gt;/=0</t>
  </si>
  <si>
    <t>C18&gt;/=0</t>
  </si>
  <si>
    <t>Risque de catastrophe naturelle - Tempête</t>
  </si>
  <si>
    <t>Charge brute pour le risque Aviation</t>
  </si>
  <si>
    <t>C3 &gt;/= 0</t>
  </si>
  <si>
    <t>D3  &gt;/= 0</t>
  </si>
  <si>
    <t>D7&gt;/=0</t>
  </si>
  <si>
    <t>C15&gt;/=0</t>
  </si>
  <si>
    <t>BS-C1</t>
  </si>
  <si>
    <t>TP-F1Q</t>
  </si>
  <si>
    <t>TP-E1Q</t>
  </si>
  <si>
    <t>SCR-B3A</t>
  </si>
  <si>
    <t>SCR-B3B</t>
  </si>
  <si>
    <t>BI</t>
  </si>
  <si>
    <t>SCR-B3C</t>
  </si>
  <si>
    <t>SCR-B3D</t>
  </si>
  <si>
    <t>SCR-B3E</t>
  </si>
  <si>
    <t>SCR-B3F</t>
  </si>
  <si>
    <t>SCR-B3G</t>
  </si>
  <si>
    <t>MCR-B4A</t>
  </si>
  <si>
    <t>Contrôles inter-états</t>
  </si>
  <si>
    <t>K euros</t>
  </si>
  <si>
    <t>LB14=LA14-LC14</t>
  </si>
  <si>
    <t>B1=A1-C1</t>
  </si>
  <si>
    <t>AD21=AC21/AB21</t>
  </si>
  <si>
    <t>V.1.2</t>
  </si>
  <si>
    <t>Risque de catastrophe d'origine humaine - Collision de navire pétrolier</t>
  </si>
  <si>
    <t>A30=AS1+AS24+A2+A26+A25B+A3+A4+A12+A14+A16+A13+A20+A21+A23+A28A+A28B+A27+A28 (comptes sociaux)</t>
  </si>
</sst>
</file>

<file path=xl/styles.xml><?xml version="1.0" encoding="utf-8"?>
<styleSheet xmlns="http://schemas.openxmlformats.org/spreadsheetml/2006/main">
  <numFmts count="1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 numFmtId="165" formatCode="[$€-2]\ #,##0;[Red]\-[$€-2]\ #,##0"/>
    <numFmt numFmtId="166" formatCode="&quot;Yes&quot;;&quot;Yes&quot;;&quot;No&quot;"/>
    <numFmt numFmtId="167" formatCode="0000"/>
    <numFmt numFmtId="168" formatCode=";;&quot;Choisir&quot;"/>
    <numFmt numFmtId="169" formatCode="000\ 000\ 000"/>
  </numFmts>
  <fonts count="129">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b/>
      <sz val="10"/>
      <name val="Verdana"/>
      <family val="2"/>
    </font>
    <font>
      <strike/>
      <sz val="10"/>
      <color indexed="10"/>
      <name val="Verdana"/>
      <family val="2"/>
    </font>
    <font>
      <b/>
      <sz val="12"/>
      <color indexed="8"/>
      <name val="Calibri"/>
      <family val="2"/>
    </font>
    <font>
      <sz val="10"/>
      <color indexed="8"/>
      <name val="Calibri"/>
      <family val="2"/>
    </font>
    <font>
      <b/>
      <u val="single"/>
      <sz val="10"/>
      <color indexed="8"/>
      <name val="Calibri"/>
      <family val="2"/>
    </font>
    <font>
      <sz val="10"/>
      <color indexed="10"/>
      <name val="Calibri"/>
      <family val="2"/>
    </font>
    <font>
      <b/>
      <sz val="10"/>
      <color indexed="10"/>
      <name val="Calibri"/>
      <family val="2"/>
    </font>
    <font>
      <b/>
      <sz val="12"/>
      <name val="Calibri"/>
      <family val="2"/>
    </font>
    <font>
      <sz val="12"/>
      <name val="Calibri"/>
      <family val="2"/>
    </font>
    <font>
      <sz val="11"/>
      <name val="Calibri"/>
      <family val="2"/>
    </font>
    <font>
      <b/>
      <sz val="10"/>
      <color indexed="8"/>
      <name val="Calibri"/>
      <family val="2"/>
    </font>
    <font>
      <b/>
      <u val="single"/>
      <sz val="12"/>
      <color indexed="8"/>
      <name val="Calibri"/>
      <family val="2"/>
    </font>
    <font>
      <sz val="12"/>
      <color indexed="8"/>
      <name val="Calibri"/>
      <family val="2"/>
    </font>
    <font>
      <sz val="12"/>
      <color indexed="10"/>
      <name val="Calibri"/>
      <family val="2"/>
    </font>
    <font>
      <i/>
      <sz val="12"/>
      <color indexed="8"/>
      <name val="Calibri"/>
      <family val="2"/>
    </font>
    <font>
      <sz val="8"/>
      <name val="Arial Narrow"/>
      <family val="2"/>
    </font>
    <font>
      <b/>
      <sz val="8"/>
      <name val="Arial Narrow"/>
      <family val="2"/>
    </font>
    <font>
      <b/>
      <sz val="9"/>
      <color indexed="56"/>
      <name val="Arial"/>
      <family val="2"/>
    </font>
    <font>
      <b/>
      <sz val="8"/>
      <name val="Arial"/>
      <family val="2"/>
    </font>
    <font>
      <sz val="10"/>
      <color indexed="8"/>
      <name val="Arial"/>
      <family val="2"/>
    </font>
    <font>
      <u val="single"/>
      <sz val="12"/>
      <color indexed="8"/>
      <name val="Calibri"/>
      <family val="2"/>
    </font>
    <font>
      <sz val="11"/>
      <name val="Arial"/>
      <family val="2"/>
    </font>
    <font>
      <i/>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8.25"/>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8.25"/>
      <color theme="11"/>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u val="single"/>
      <sz val="11"/>
      <color theme="1"/>
      <name val="Calibri"/>
      <family val="2"/>
    </font>
    <font>
      <sz val="9"/>
      <color theme="1"/>
      <name val="Arial"/>
      <family val="2"/>
    </font>
    <font>
      <b/>
      <sz val="11"/>
      <color rgb="FFFF0000"/>
      <name val="Verdana"/>
      <family val="2"/>
    </font>
    <font>
      <sz val="12"/>
      <color theme="1"/>
      <name val="Calibri"/>
      <family val="2"/>
    </font>
    <font>
      <sz val="10"/>
      <color theme="1"/>
      <name val="Calibri"/>
      <family val="2"/>
    </font>
    <font>
      <sz val="8"/>
      <color theme="1"/>
      <name val="Arial"/>
      <family val="2"/>
    </font>
    <font>
      <b/>
      <sz val="11"/>
      <color theme="1"/>
      <name val="Verdana"/>
      <family val="2"/>
    </font>
  </fonts>
  <fills count="28">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indexed="26"/>
        <bgColor indexed="64"/>
      </patternFill>
    </fill>
    <fill>
      <patternFill patternType="solid">
        <fgColor theme="1" tint="0.49998000264167786"/>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bottom/>
    </border>
    <border>
      <left style="thin"/>
      <right/>
      <top/>
      <bottom/>
    </border>
    <border>
      <left/>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style="thin"/>
      <right/>
      <top style="thin"/>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medium"/>
      <right/>
      <top/>
      <botto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bottom/>
    </border>
    <border>
      <left style="medium"/>
      <right style="medium"/>
      <top/>
      <bottom/>
    </border>
    <border>
      <left style="thin"/>
      <right style="thin"/>
      <top style="medium"/>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pplyNumberFormat="0" applyFill="0" applyBorder="0" applyAlignment="0" applyProtection="0"/>
    <xf numFmtId="0" fontId="91" fillId="2" borderId="1" applyNumberFormat="0" applyAlignment="0" applyProtection="0"/>
    <xf numFmtId="0" fontId="92" fillId="0" borderId="2" applyNumberFormat="0" applyFill="0" applyAlignment="0" applyProtection="0"/>
    <xf numFmtId="0" fontId="0" fillId="3" borderId="3" applyNumberFormat="0" applyFont="0" applyAlignment="0" applyProtection="0"/>
    <xf numFmtId="0" fontId="93" fillId="4" borderId="1" applyNumberFormat="0" applyAlignment="0" applyProtection="0"/>
    <xf numFmtId="0" fontId="94" fillId="5"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6" borderId="0" applyNumberFormat="0" applyBorder="0" applyAlignment="0" applyProtection="0"/>
    <xf numFmtId="0" fontId="1" fillId="0" borderId="0">
      <alignment/>
      <protection/>
    </xf>
    <xf numFmtId="0" fontId="1" fillId="0" borderId="0">
      <alignment/>
      <protection/>
    </xf>
    <xf numFmtId="0" fontId="27" fillId="0" borderId="0">
      <alignment/>
      <protection/>
    </xf>
    <xf numFmtId="0" fontId="24" fillId="0" borderId="0" applyProtection="0">
      <alignment/>
    </xf>
    <xf numFmtId="0" fontId="1" fillId="0" borderId="0">
      <alignment/>
      <protection/>
    </xf>
    <xf numFmtId="9" fontId="0" fillId="0" borderId="0" applyFont="0" applyFill="0" applyBorder="0" applyAlignment="0" applyProtection="0"/>
    <xf numFmtId="1" fontId="27" fillId="0" borderId="4">
      <alignment horizontal="right"/>
      <protection locked="0"/>
    </xf>
    <xf numFmtId="0" fontId="98" fillId="7" borderId="0" applyNumberFormat="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8" borderId="8" applyNumberFormat="0" applyAlignment="0" applyProtection="0"/>
  </cellStyleXfs>
  <cellXfs count="929">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9" fillId="0" borderId="0" xfId="0" applyFont="1" applyAlignment="1">
      <alignment/>
    </xf>
    <xf numFmtId="0" fontId="6" fillId="0" borderId="0" xfId="0" applyFont="1" applyFill="1" applyAlignment="1">
      <alignment/>
    </xf>
    <xf numFmtId="0" fontId="8" fillId="0" borderId="0" xfId="0" applyFont="1" applyFill="1" applyAlignment="1">
      <alignment horizontal="left"/>
    </xf>
    <xf numFmtId="0" fontId="8" fillId="9" borderId="0" xfId="0" applyFont="1" applyFill="1" applyAlignment="1">
      <alignment horizontal="left"/>
    </xf>
    <xf numFmtId="0" fontId="9" fillId="0" borderId="0" xfId="0" applyFont="1" applyFill="1" applyAlignment="1">
      <alignment/>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3"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0"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2"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1"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7"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7"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6"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3"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6"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2" fillId="9" borderId="0" xfId="0" applyFont="1" applyFill="1" applyBorder="1" applyAlignment="1">
      <alignment horizontal="left" indent="2"/>
    </xf>
    <xf numFmtId="0" fontId="12" fillId="0" borderId="0" xfId="0" applyFont="1" applyFill="1" applyBorder="1" applyAlignment="1">
      <alignment horizontal="left" indent="2"/>
    </xf>
    <xf numFmtId="0" fontId="12" fillId="0" borderId="0" xfId="0" applyFont="1" applyFill="1" applyBorder="1" applyAlignment="1">
      <alignment horizontal="left" indent="4"/>
    </xf>
    <xf numFmtId="0" fontId="13" fillId="0" borderId="0" xfId="0" applyFont="1" applyAlignment="1">
      <alignment/>
    </xf>
    <xf numFmtId="0" fontId="13" fillId="0" borderId="0" xfId="0" applyFont="1" applyFill="1" applyAlignment="1">
      <alignment/>
    </xf>
    <xf numFmtId="0" fontId="6" fillId="13" borderId="0" xfId="0" applyFont="1" applyFill="1" applyAlignment="1">
      <alignment/>
    </xf>
    <xf numFmtId="1" fontId="13" fillId="0" borderId="12"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3" xfId="0" applyFont="1" applyFill="1" applyBorder="1" applyAlignment="1">
      <alignment horizontal="center"/>
    </xf>
    <xf numFmtId="0" fontId="18"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6"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65" fontId="9" fillId="9" borderId="0" xfId="0" applyNumberFormat="1" applyFont="1" applyFill="1" applyBorder="1" applyAlignment="1">
      <alignment horizontal="center"/>
    </xf>
    <xf numFmtId="0" fontId="14"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4"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0" xfId="0" applyFont="1" applyFill="1" applyBorder="1" applyAlignment="1">
      <alignment/>
    </xf>
    <xf numFmtId="0" fontId="9" fillId="0" borderId="17" xfId="0" applyFont="1" applyFill="1" applyBorder="1" applyAlignment="1">
      <alignment/>
    </xf>
    <xf numFmtId="0" fontId="9" fillId="9" borderId="10"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0" xfId="0" applyFont="1" applyFill="1" applyBorder="1" applyAlignment="1">
      <alignment horizontal="center" wrapText="1"/>
    </xf>
    <xf numFmtId="0" fontId="8" fillId="0" borderId="10" xfId="0" applyFont="1" applyFill="1" applyBorder="1" applyAlignment="1">
      <alignment horizontal="center" vertical="center" wrapText="1"/>
    </xf>
    <xf numFmtId="0" fontId="9" fillId="0" borderId="10"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3" fillId="9" borderId="0" xfId="0" applyFont="1" applyFill="1" applyAlignment="1">
      <alignment vertical="top"/>
    </xf>
    <xf numFmtId="0" fontId="18" fillId="0" borderId="0" xfId="0" applyFont="1" applyFill="1" applyBorder="1" applyAlignment="1">
      <alignment horizontal="center" vertical="top" wrapText="1"/>
    </xf>
    <xf numFmtId="0" fontId="15"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5" fillId="9" borderId="13"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8" fillId="0" borderId="0" xfId="0" applyFont="1" applyFill="1" applyAlignment="1">
      <alignment horizontal="left" vertical="center"/>
    </xf>
    <xf numFmtId="0" fontId="4" fillId="0" borderId="0" xfId="0" applyFont="1" applyAlignment="1">
      <alignment/>
    </xf>
    <xf numFmtId="0" fontId="8" fillId="0" borderId="0" xfId="0" applyFont="1" applyFill="1" applyAlignment="1">
      <alignment vertical="center"/>
    </xf>
    <xf numFmtId="0" fontId="21" fillId="15" borderId="0" xfId="32"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05" fillId="15" borderId="0" xfId="0" applyFont="1" applyFill="1" applyAlignment="1">
      <alignment/>
    </xf>
    <xf numFmtId="0" fontId="22" fillId="10" borderId="9" xfId="32" applyFont="1" applyFill="1" applyBorder="1" applyAlignment="1">
      <alignment horizontal="center" vertical="top" wrapText="1"/>
      <protection/>
    </xf>
    <xf numFmtId="0" fontId="21" fillId="15" borderId="0" xfId="32" applyFont="1" applyFill="1" applyAlignment="1">
      <alignment vertical="top" wrapText="1"/>
      <protection/>
    </xf>
    <xf numFmtId="0" fontId="23" fillId="15" borderId="0" xfId="32" applyFont="1" applyFill="1" applyBorder="1" applyAlignment="1">
      <alignment horizontal="center" vertical="center" wrapText="1"/>
      <protection/>
    </xf>
    <xf numFmtId="0" fontId="23" fillId="15" borderId="0" xfId="32" applyFont="1" applyFill="1" applyAlignment="1">
      <alignment horizontal="center"/>
      <protection/>
    </xf>
    <xf numFmtId="0" fontId="24" fillId="15" borderId="0" xfId="32" applyFont="1" applyFill="1">
      <alignment/>
      <protection/>
    </xf>
    <xf numFmtId="0" fontId="23" fillId="9" borderId="0" xfId="32" applyFont="1" applyFill="1" applyAlignment="1">
      <alignment vertical="top" wrapText="1"/>
      <protection/>
    </xf>
    <xf numFmtId="0" fontId="106" fillId="15" borderId="0" xfId="32" applyFont="1" applyFill="1" applyAlignment="1">
      <alignment horizontal="center"/>
      <protection/>
    </xf>
    <xf numFmtId="0" fontId="3" fillId="9" borderId="0" xfId="32" applyFont="1" applyFill="1" applyAlignment="1">
      <alignment horizontal="center" wrapText="1"/>
      <protection/>
    </xf>
    <xf numFmtId="0" fontId="3" fillId="9" borderId="0" xfId="32" applyFont="1" applyFill="1" applyAlignment="1">
      <alignment horizontal="center" vertical="top" wrapText="1"/>
      <protection/>
    </xf>
    <xf numFmtId="0" fontId="23" fillId="9" borderId="0" xfId="32" applyFont="1" applyFill="1" applyAlignment="1">
      <alignment horizontal="center" vertical="top" wrapText="1"/>
      <protection/>
    </xf>
    <xf numFmtId="0" fontId="24" fillId="9" borderId="0" xfId="32" applyFont="1" applyFill="1" applyBorder="1" applyAlignment="1">
      <alignment vertical="top" wrapText="1"/>
      <protection/>
    </xf>
    <xf numFmtId="0" fontId="107" fillId="16" borderId="0" xfId="32" applyFont="1" applyFill="1" applyBorder="1" applyAlignment="1">
      <alignment vertical="top" wrapText="1"/>
      <protection/>
    </xf>
    <xf numFmtId="0" fontId="105" fillId="0" borderId="0" xfId="0" applyFont="1" applyAlignment="1">
      <alignment/>
    </xf>
    <xf numFmtId="0" fontId="108" fillId="9" borderId="0" xfId="32" applyFont="1" applyFill="1" applyBorder="1" applyAlignment="1">
      <alignment vertical="top" wrapText="1"/>
      <protection/>
    </xf>
    <xf numFmtId="0" fontId="109" fillId="9" borderId="0" xfId="32" applyFont="1" applyFill="1" applyBorder="1" applyAlignment="1">
      <alignment vertical="top" wrapText="1"/>
      <protection/>
    </xf>
    <xf numFmtId="0" fontId="108" fillId="15" borderId="0" xfId="32" applyFont="1" applyFill="1" applyBorder="1" applyAlignment="1">
      <alignment vertical="top" wrapText="1"/>
      <protection/>
    </xf>
    <xf numFmtId="0" fontId="110" fillId="9" borderId="0" xfId="32" applyFont="1" applyFill="1" applyAlignment="1">
      <alignment vertical="top" wrapText="1"/>
      <protection/>
    </xf>
    <xf numFmtId="0" fontId="109" fillId="9" borderId="0" xfId="32" applyFont="1" applyFill="1" applyBorder="1" applyAlignment="1">
      <alignment horizontal="left"/>
      <protection/>
    </xf>
    <xf numFmtId="0" fontId="108" fillId="9" borderId="0" xfId="32" applyFont="1" applyFill="1" applyAlignment="1">
      <alignment vertical="top" wrapText="1"/>
      <protection/>
    </xf>
    <xf numFmtId="3" fontId="111" fillId="0" borderId="0" xfId="32" applyNumberFormat="1" applyFont="1" applyFill="1" applyBorder="1" applyAlignment="1">
      <alignment horizontal="left" vertical="top" wrapText="1"/>
      <protection/>
    </xf>
    <xf numFmtId="0" fontId="110" fillId="15" borderId="0" xfId="32" applyFont="1" applyFill="1" applyBorder="1" applyAlignment="1">
      <alignment vertical="top" wrapText="1"/>
      <protection/>
    </xf>
    <xf numFmtId="0" fontId="112" fillId="9" borderId="0" xfId="32" applyFont="1" applyFill="1" applyBorder="1" applyAlignment="1">
      <alignment vertical="top"/>
      <protection/>
    </xf>
    <xf numFmtId="0" fontId="113" fillId="15" borderId="0" xfId="32" applyFont="1" applyFill="1" applyBorder="1" applyAlignment="1">
      <alignment vertical="top"/>
      <protection/>
    </xf>
    <xf numFmtId="0" fontId="108" fillId="9" borderId="0" xfId="32" applyFont="1" applyFill="1" applyBorder="1" applyAlignment="1">
      <alignment vertical="top"/>
      <protection/>
    </xf>
    <xf numFmtId="0" fontId="106" fillId="9" borderId="0" xfId="32" applyFont="1" applyFill="1" applyBorder="1" applyAlignment="1">
      <alignment vertical="top"/>
      <protection/>
    </xf>
    <xf numFmtId="0" fontId="114" fillId="9" borderId="0" xfId="32" applyFont="1" applyFill="1" applyBorder="1" applyAlignment="1">
      <alignment vertical="top"/>
      <protection/>
    </xf>
    <xf numFmtId="0" fontId="113" fillId="9" borderId="0" xfId="32" applyFont="1" applyFill="1" applyBorder="1" applyAlignment="1">
      <alignment vertical="top"/>
      <protection/>
    </xf>
    <xf numFmtId="0" fontId="109" fillId="9" borderId="0" xfId="32" applyFont="1" applyFill="1" applyBorder="1" applyAlignment="1">
      <alignment vertical="top"/>
      <protection/>
    </xf>
    <xf numFmtId="0" fontId="112" fillId="9" borderId="0" xfId="32" applyFont="1" applyFill="1" applyAlignment="1">
      <alignment vertical="top" wrapText="1"/>
      <protection/>
    </xf>
    <xf numFmtId="0" fontId="115" fillId="9" borderId="0" xfId="32" applyFont="1" applyFill="1" applyBorder="1" applyAlignment="1">
      <alignment vertical="top"/>
      <protection/>
    </xf>
    <xf numFmtId="0" fontId="116" fillId="16" borderId="0" xfId="32" applyFont="1" applyFill="1" applyBorder="1" applyAlignment="1">
      <alignment vertical="top"/>
      <protection/>
    </xf>
    <xf numFmtId="0" fontId="117" fillId="9" borderId="0" xfId="32" applyFont="1" applyFill="1" applyBorder="1" applyAlignment="1">
      <alignment horizontal="left" vertical="top" wrapText="1"/>
      <protection/>
    </xf>
    <xf numFmtId="0" fontId="117" fillId="0" borderId="0" xfId="32" applyFont="1" applyFill="1" applyBorder="1" applyAlignment="1">
      <alignment horizontal="left" vertical="top" wrapText="1"/>
      <protection/>
    </xf>
    <xf numFmtId="0" fontId="106" fillId="15" borderId="0" xfId="32"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9" fillId="16" borderId="0" xfId="0" applyFont="1" applyFill="1" applyAlignment="1">
      <alignment horizontal="right"/>
    </xf>
    <xf numFmtId="0" fontId="109" fillId="15" borderId="0" xfId="32" applyFont="1" applyFill="1" applyBorder="1" applyAlignment="1">
      <alignment vertical="top" wrapText="1"/>
      <protection/>
    </xf>
    <xf numFmtId="0" fontId="108" fillId="16" borderId="0" xfId="32" applyFont="1" applyFill="1" applyBorder="1" applyAlignment="1">
      <alignment vertical="top" wrapText="1"/>
      <protection/>
    </xf>
    <xf numFmtId="0" fontId="108" fillId="9" borderId="0" xfId="32" applyFont="1" applyFill="1" applyAlignment="1">
      <alignment vertical="top"/>
      <protection/>
    </xf>
    <xf numFmtId="0" fontId="108" fillId="16" borderId="0" xfId="32" applyFont="1" applyFill="1" applyAlignment="1">
      <alignment vertical="top" wrapText="1"/>
      <protection/>
    </xf>
    <xf numFmtId="0" fontId="24" fillId="9" borderId="0" xfId="32"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3"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6" fillId="0" borderId="0" xfId="0" applyFont="1" applyAlignment="1">
      <alignment/>
    </xf>
    <xf numFmtId="0" fontId="28"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3"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0"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0" xfId="0" applyFont="1" applyFill="1" applyBorder="1" applyAlignment="1">
      <alignment horizontal="right" vertical="center" wrapText="1"/>
    </xf>
    <xf numFmtId="0" fontId="9" fillId="0" borderId="13"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2"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6"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2" applyFont="1" applyFill="1">
      <alignment/>
      <protection/>
    </xf>
    <xf numFmtId="0" fontId="8" fillId="0" borderId="0" xfId="32" applyFont="1" applyFill="1">
      <alignment/>
      <protection/>
    </xf>
    <xf numFmtId="0" fontId="9" fillId="9" borderId="0" xfId="32" applyFont="1" applyFill="1">
      <alignment/>
      <protection/>
    </xf>
    <xf numFmtId="0" fontId="118" fillId="0" borderId="0" xfId="0" applyFont="1" applyAlignment="1">
      <alignment/>
    </xf>
    <xf numFmtId="0" fontId="8" fillId="0" borderId="0" xfId="32" applyFont="1" applyFill="1" applyBorder="1" applyAlignment="1">
      <alignment horizontal="center" vertical="center" wrapText="1"/>
      <protection/>
    </xf>
    <xf numFmtId="0" fontId="9" fillId="0" borderId="0" xfId="32" applyFont="1" applyFill="1" applyBorder="1">
      <alignment/>
      <protection/>
    </xf>
    <xf numFmtId="0" fontId="10" fillId="9" borderId="0" xfId="32" applyFont="1" applyFill="1" applyAlignment="1">
      <alignment vertical="top"/>
      <protection/>
    </xf>
    <xf numFmtId="0" fontId="9" fillId="0" borderId="0" xfId="32" applyFont="1">
      <alignment/>
      <protection/>
    </xf>
    <xf numFmtId="0" fontId="8" fillId="9" borderId="13" xfId="32" applyFont="1" applyFill="1" applyBorder="1">
      <alignment/>
      <protection/>
    </xf>
    <xf numFmtId="0" fontId="8" fillId="9" borderId="13" xfId="32" applyFont="1" applyFill="1" applyBorder="1" applyAlignment="1">
      <alignment horizontal="center"/>
      <protection/>
    </xf>
    <xf numFmtId="0" fontId="9" fillId="0" borderId="0" xfId="32" applyFont="1" applyFill="1">
      <alignment/>
      <protection/>
    </xf>
    <xf numFmtId="0" fontId="9" fillId="9" borderId="0" xfId="32" applyFont="1" applyFill="1" applyAlignment="1">
      <alignment horizontal="center"/>
      <protection/>
    </xf>
    <xf numFmtId="0" fontId="9" fillId="9" borderId="0" xfId="32" applyFont="1" applyFill="1" applyAlignment="1">
      <alignment horizontal="center" vertical="top" wrapText="1"/>
      <protection/>
    </xf>
    <xf numFmtId="0" fontId="9" fillId="9" borderId="0" xfId="32" applyFont="1" applyFill="1" applyAlignment="1">
      <alignment vertical="top" wrapText="1"/>
      <protection/>
    </xf>
    <xf numFmtId="0" fontId="9" fillId="9" borderId="0" xfId="32" applyFont="1" applyFill="1" applyBorder="1" applyAlignment="1">
      <alignment horizontal="center"/>
      <protection/>
    </xf>
    <xf numFmtId="0" fontId="8" fillId="9" borderId="0" xfId="32" applyFont="1" applyFill="1" applyBorder="1" applyAlignment="1">
      <alignment horizontal="left"/>
      <protection/>
    </xf>
    <xf numFmtId="0" fontId="9" fillId="0" borderId="0" xfId="32" applyFont="1" applyAlignment="1">
      <alignment horizontal="center"/>
      <protection/>
    </xf>
    <xf numFmtId="0" fontId="10" fillId="9" borderId="0" xfId="32" applyFont="1" applyFill="1" applyAlignment="1">
      <alignment horizontal="center"/>
      <protection/>
    </xf>
    <xf numFmtId="0" fontId="10" fillId="9" borderId="0" xfId="32" applyFont="1" applyFill="1" applyBorder="1" applyAlignment="1">
      <alignment horizontal="left"/>
      <protection/>
    </xf>
    <xf numFmtId="0" fontId="8" fillId="9" borderId="0" xfId="32" applyFont="1" applyFill="1" applyAlignment="1">
      <alignment horizontal="left"/>
      <protection/>
    </xf>
    <xf numFmtId="0" fontId="10" fillId="9" borderId="0" xfId="32" applyFont="1" applyFill="1" applyAlignment="1">
      <alignment horizontal="left"/>
      <protection/>
    </xf>
    <xf numFmtId="0" fontId="9" fillId="9" borderId="0" xfId="32" applyFont="1" applyFill="1" applyAlignment="1">
      <alignment horizontal="left"/>
      <protection/>
    </xf>
    <xf numFmtId="0" fontId="20" fillId="0" borderId="0" xfId="32" applyFont="1">
      <alignment/>
      <protection/>
    </xf>
    <xf numFmtId="0" fontId="9" fillId="9" borderId="0" xfId="32" applyFont="1" applyFill="1" applyBorder="1" applyAlignment="1">
      <alignment horizontal="left" wrapText="1"/>
      <protection/>
    </xf>
    <xf numFmtId="0" fontId="8" fillId="9" borderId="0" xfId="0" applyFont="1" applyFill="1" applyAlignment="1">
      <alignment wrapText="1"/>
    </xf>
    <xf numFmtId="0" fontId="23" fillId="9" borderId="0" xfId="28" applyFont="1" applyFill="1" applyAlignment="1">
      <alignment horizontal="left"/>
      <protection/>
    </xf>
    <xf numFmtId="0" fontId="3" fillId="0" borderId="0" xfId="28" applyFont="1" applyFill="1">
      <alignment/>
      <protection/>
    </xf>
    <xf numFmtId="0" fontId="24" fillId="9" borderId="0" xfId="28" applyFont="1" applyFill="1">
      <alignment/>
      <protection/>
    </xf>
    <xf numFmtId="0" fontId="21" fillId="0" borderId="0" xfId="28" applyFont="1" applyFill="1" applyAlignment="1">
      <alignment horizontal="left"/>
      <protection/>
    </xf>
    <xf numFmtId="0" fontId="16" fillId="0" borderId="0" xfId="0" applyFont="1" applyFill="1" applyBorder="1" applyAlignment="1">
      <alignment horizontal="center" vertical="center" wrapText="1"/>
    </xf>
    <xf numFmtId="0" fontId="18" fillId="12" borderId="0" xfId="0" applyFont="1" applyFill="1" applyBorder="1" applyAlignment="1">
      <alignment horizontal="left" vertical="top"/>
    </xf>
    <xf numFmtId="0" fontId="17" fillId="9" borderId="0" xfId="0" applyFont="1" applyFill="1" applyBorder="1" applyAlignment="1">
      <alignment horizontal="left" vertical="top"/>
    </xf>
    <xf numFmtId="0" fontId="31" fillId="0" borderId="0" xfId="0" applyFont="1" applyAlignment="1">
      <alignment/>
    </xf>
    <xf numFmtId="0" fontId="9" fillId="0" borderId="0" xfId="0" applyFont="1" applyFill="1" applyBorder="1" applyAlignment="1">
      <alignment horizontal="right" vertical="center"/>
    </xf>
    <xf numFmtId="0" fontId="9" fillId="0" borderId="11"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3"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20" borderId="29" xfId="0" applyFill="1" applyBorder="1" applyAlignment="1">
      <alignment horizontal="center" vertical="center"/>
    </xf>
    <xf numFmtId="0" fontId="0" fillId="20" borderId="24" xfId="0" applyFill="1" applyBorder="1" applyAlignment="1">
      <alignment horizontal="center" vertical="center"/>
    </xf>
    <xf numFmtId="0" fontId="0" fillId="20" borderId="25" xfId="0" applyFill="1" applyBorder="1" applyAlignment="1">
      <alignment horizontal="center" vertical="center"/>
    </xf>
    <xf numFmtId="0" fontId="0" fillId="0" borderId="30" xfId="0" applyBorder="1" applyAlignment="1">
      <alignment/>
    </xf>
    <xf numFmtId="0" fontId="0" fillId="0" borderId="23" xfId="0" applyBorder="1" applyAlignment="1">
      <alignment/>
    </xf>
    <xf numFmtId="0" fontId="0" fillId="0" borderId="23" xfId="0" applyBorder="1" applyAlignment="1">
      <alignment horizontal="center" vertical="center"/>
    </xf>
    <xf numFmtId="0" fontId="8" fillId="0" borderId="9" xfId="0" applyFont="1" applyFill="1" applyBorder="1" applyAlignment="1">
      <alignment horizontal="center" wrapText="1"/>
    </xf>
    <xf numFmtId="0" fontId="21" fillId="0" borderId="0" xfId="0" applyFont="1" applyFill="1" applyAlignment="1">
      <alignment horizontal="left" vertical="center"/>
    </xf>
    <xf numFmtId="0" fontId="6" fillId="0" borderId="4" xfId="0" applyFont="1" applyBorder="1" applyAlignment="1">
      <alignment horizontal="center" vertical="center" wrapText="1"/>
    </xf>
    <xf numFmtId="0" fontId="119" fillId="15" borderId="0" xfId="0" applyFont="1" applyFill="1" applyAlignment="1">
      <alignment/>
    </xf>
    <xf numFmtId="0" fontId="118" fillId="15" borderId="0" xfId="0" applyFont="1" applyFill="1" applyAlignment="1">
      <alignment/>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08" fillId="0" borderId="0" xfId="32" applyFont="1" applyFill="1" applyBorder="1" applyAlignment="1">
      <alignment vertical="top" wrapText="1"/>
      <protection/>
    </xf>
    <xf numFmtId="0" fontId="8" fillId="9" borderId="18" xfId="0" applyFont="1" applyFill="1" applyBorder="1" applyAlignment="1">
      <alignment vertical="center" wrapText="1"/>
    </xf>
    <xf numFmtId="0" fontId="24" fillId="9" borderId="0" xfId="28" applyFont="1" applyFill="1" applyBorder="1" applyAlignment="1">
      <alignment horizontal="left" vertical="top" wrapText="1"/>
      <protection/>
    </xf>
    <xf numFmtId="0" fontId="24" fillId="12" borderId="0" xfId="28" applyFont="1" applyFill="1" applyAlignment="1">
      <alignment vertical="top" wrapText="1"/>
      <protection/>
    </xf>
    <xf numFmtId="0" fontId="23" fillId="9" borderId="0" xfId="28" applyFont="1" applyFill="1" applyBorder="1" applyAlignment="1">
      <alignment horizontal="left" vertical="top" wrapText="1"/>
      <protection/>
    </xf>
    <xf numFmtId="0" fontId="11" fillId="12" borderId="0" xfId="0" applyFont="1" applyFill="1" applyBorder="1" applyAlignment="1">
      <alignment horizontal="left" vertical="top" wrapText="1"/>
    </xf>
    <xf numFmtId="0" fontId="34" fillId="15" borderId="0" xfId="28" applyFont="1" applyFill="1" applyAlignment="1">
      <alignment horizontal="left"/>
      <protection/>
    </xf>
    <xf numFmtId="0" fontId="35" fillId="15" borderId="0" xfId="28" applyFont="1" applyFill="1">
      <alignment/>
      <protection/>
    </xf>
    <xf numFmtId="0" fontId="36" fillId="15" borderId="0" xfId="28" applyFont="1" applyFill="1">
      <alignment/>
      <protection/>
    </xf>
    <xf numFmtId="0" fontId="37" fillId="15" borderId="0" xfId="28" applyFont="1" applyFill="1" applyAlignment="1">
      <alignment horizontal="center" vertical="center"/>
      <protection/>
    </xf>
    <xf numFmtId="0" fontId="35" fillId="15" borderId="0" xfId="28" applyFont="1" applyFill="1" applyAlignment="1">
      <alignment horizontal="left"/>
      <protection/>
    </xf>
    <xf numFmtId="0" fontId="38" fillId="15" borderId="0" xfId="28" applyFont="1" applyFill="1" applyAlignment="1">
      <alignment horizontal="left"/>
      <protection/>
    </xf>
    <xf numFmtId="0" fontId="38" fillId="15" borderId="0" xfId="28" applyFont="1" applyFill="1" applyAlignment="1">
      <alignment horizontal="center" vertical="center"/>
      <protection/>
    </xf>
    <xf numFmtId="0" fontId="34" fillId="15" borderId="0" xfId="28" applyFont="1" applyFill="1">
      <alignment/>
      <protection/>
    </xf>
    <xf numFmtId="0" fontId="39" fillId="15" borderId="0" xfId="28" applyFont="1" applyFill="1" applyBorder="1" applyAlignment="1">
      <alignment vertical="center"/>
      <protection/>
    </xf>
    <xf numFmtId="0" fontId="40" fillId="15" borderId="0" xfId="28" applyFont="1" applyFill="1" applyAlignment="1">
      <alignment/>
      <protection/>
    </xf>
    <xf numFmtId="0" fontId="42" fillId="15" borderId="0" xfId="28" applyFont="1" applyFill="1">
      <alignment/>
      <protection/>
    </xf>
    <xf numFmtId="0" fontId="43" fillId="15" borderId="0" xfId="28" applyFont="1" applyFill="1" applyAlignment="1">
      <alignment horizontal="center"/>
      <protection/>
    </xf>
    <xf numFmtId="0" fontId="44" fillId="15" borderId="0" xfId="28" applyFont="1" applyFill="1">
      <alignment/>
      <protection/>
    </xf>
    <xf numFmtId="0" fontId="45" fillId="15" borderId="0" xfId="28" applyFont="1" applyFill="1">
      <alignment/>
      <protection/>
    </xf>
    <xf numFmtId="0" fontId="44" fillId="15" borderId="0" xfId="28" applyFont="1" applyFill="1" applyAlignment="1">
      <alignment horizontal="center"/>
      <protection/>
    </xf>
    <xf numFmtId="0" fontId="45" fillId="15" borderId="0" xfId="28" applyFont="1" applyFill="1" applyBorder="1" applyAlignment="1">
      <alignment horizontal="center" vertical="center"/>
      <protection/>
    </xf>
    <xf numFmtId="0" fontId="39" fillId="15" borderId="31" xfId="28" applyFont="1" applyFill="1" applyBorder="1" applyAlignment="1">
      <alignment horizontal="center" vertical="center" wrapText="1"/>
      <protection/>
    </xf>
    <xf numFmtId="0" fontId="35" fillId="15" borderId="0" xfId="28" applyFont="1" applyFill="1" applyAlignment="1">
      <alignment/>
      <protection/>
    </xf>
    <xf numFmtId="0" fontId="34" fillId="15" borderId="32" xfId="28" applyFont="1" applyFill="1" applyBorder="1" applyAlignment="1">
      <alignment horizontal="center" vertical="center" wrapText="1"/>
      <protection/>
    </xf>
    <xf numFmtId="0" fontId="44" fillId="15" borderId="32" xfId="28" applyFont="1" applyFill="1" applyBorder="1" applyAlignment="1">
      <alignment horizontal="center" vertical="center"/>
      <protection/>
    </xf>
    <xf numFmtId="0" fontId="35" fillId="15" borderId="0" xfId="28" applyFont="1" applyFill="1" applyAlignment="1">
      <alignment horizontal="left" vertical="center"/>
      <protection/>
    </xf>
    <xf numFmtId="0" fontId="35" fillId="15" borderId="0" xfId="28" applyFont="1" applyFill="1" applyAlignment="1">
      <alignment horizontal="center"/>
      <protection/>
    </xf>
    <xf numFmtId="167" fontId="25" fillId="0" borderId="14" xfId="31" applyNumberFormat="1" applyFont="1" applyBorder="1" applyAlignment="1" applyProtection="1">
      <alignment horizontal="center"/>
      <protection locked="0"/>
    </xf>
    <xf numFmtId="0" fontId="24" fillId="0" borderId="10" xfId="31" applyFill="1" applyBorder="1" applyAlignment="1" applyProtection="1">
      <alignment horizontal="left"/>
      <protection/>
    </xf>
    <xf numFmtId="169" fontId="25" fillId="0" borderId="9" xfId="31" applyNumberFormat="1" applyFont="1" applyBorder="1" applyAlignment="1" applyProtection="1">
      <alignment horizontal="center"/>
      <protection locked="0"/>
    </xf>
    <xf numFmtId="166" fontId="24" fillId="0" borderId="0" xfId="31" applyNumberFormat="1" applyAlignment="1" applyProtection="1">
      <alignment horizontal="center"/>
      <protection/>
    </xf>
    <xf numFmtId="169" fontId="25" fillId="21" borderId="9" xfId="31" applyNumberFormat="1" applyFont="1" applyFill="1" applyBorder="1" applyAlignment="1" applyProtection="1">
      <alignment horizontal="center"/>
      <protection/>
    </xf>
    <xf numFmtId="0" fontId="24" fillId="0" borderId="0" xfId="31" applyNumberFormat="1" applyAlignment="1" applyProtection="1">
      <alignment horizontal="center"/>
      <protection/>
    </xf>
    <xf numFmtId="0" fontId="24" fillId="0" borderId="0" xfId="31" applyFill="1" applyBorder="1" applyAlignment="1" applyProtection="1">
      <alignment horizontal="left"/>
      <protection/>
    </xf>
    <xf numFmtId="0" fontId="120" fillId="0" borderId="0" xfId="0" applyFont="1" applyAlignment="1" applyProtection="1">
      <alignment horizontal="center"/>
      <protection/>
    </xf>
    <xf numFmtId="0" fontId="0" fillId="0" borderId="0" xfId="0" applyAlignment="1" applyProtection="1">
      <alignment horizontal="left" indent="2"/>
      <protection/>
    </xf>
    <xf numFmtId="0" fontId="121" fillId="0" borderId="0" xfId="0" applyFont="1" applyAlignment="1" applyProtection="1">
      <alignment horizontal="left" indent="2"/>
      <protection/>
    </xf>
    <xf numFmtId="0" fontId="121" fillId="0" borderId="0" xfId="0" applyFont="1" applyAlignment="1">
      <alignment horizontal="left" indent="2"/>
    </xf>
    <xf numFmtId="0" fontId="0" fillId="0" borderId="0" xfId="0" applyAlignment="1" applyProtection="1">
      <alignment/>
      <protection/>
    </xf>
    <xf numFmtId="0" fontId="121" fillId="0" borderId="0" xfId="0" applyFont="1" applyAlignment="1" applyProtection="1">
      <alignment/>
      <protection/>
    </xf>
    <xf numFmtId="0" fontId="121" fillId="0" borderId="0" xfId="0" applyFont="1" applyAlignment="1">
      <alignment/>
    </xf>
    <xf numFmtId="0" fontId="106" fillId="0" borderId="0" xfId="0" applyFont="1" applyAlignment="1" applyProtection="1">
      <alignment/>
      <protection/>
    </xf>
    <xf numFmtId="0" fontId="107" fillId="0" borderId="0" xfId="0" applyFont="1" applyAlignment="1" applyProtection="1">
      <alignment/>
      <protection/>
    </xf>
    <xf numFmtId="0" fontId="0" fillId="0" borderId="0" xfId="0" applyFont="1" applyAlignment="1" applyProtection="1">
      <alignment horizontal="left" indent="2"/>
      <protection/>
    </xf>
    <xf numFmtId="0" fontId="27" fillId="0" borderId="0" xfId="30" applyProtection="1">
      <alignment/>
      <protection locked="0"/>
    </xf>
    <xf numFmtId="169" fontId="47" fillId="0" borderId="14" xfId="30" applyNumberFormat="1" applyFont="1" applyBorder="1" applyAlignment="1" applyProtection="1">
      <alignment horizontal="left"/>
      <protection locked="0"/>
    </xf>
    <xf numFmtId="0" fontId="48" fillId="0" borderId="9" xfId="30" applyFont="1" applyBorder="1" applyAlignment="1" applyProtection="1">
      <alignment horizontal="center"/>
      <protection locked="0"/>
    </xf>
    <xf numFmtId="0" fontId="49" fillId="22" borderId="9" xfId="30" applyFont="1" applyFill="1" applyBorder="1" applyAlignment="1" applyProtection="1">
      <alignment horizontal="center"/>
      <protection locked="0"/>
    </xf>
    <xf numFmtId="0" fontId="47" fillId="0" borderId="10" xfId="30" applyFont="1" applyBorder="1" applyAlignment="1" applyProtection="1">
      <alignment horizontal="left"/>
      <protection locked="0"/>
    </xf>
    <xf numFmtId="0" fontId="9" fillId="23" borderId="0" xfId="0" applyFont="1" applyFill="1" applyBorder="1" applyAlignment="1">
      <alignment horizontal="left"/>
    </xf>
    <xf numFmtId="0" fontId="0" fillId="18" borderId="14" xfId="0" applyFill="1" applyBorder="1" applyAlignment="1">
      <alignment horizontal="center" vertical="center"/>
    </xf>
    <xf numFmtId="0" fontId="0" fillId="18" borderId="14" xfId="0" applyFill="1" applyBorder="1" applyAlignment="1">
      <alignment/>
    </xf>
    <xf numFmtId="0" fontId="95" fillId="0" borderId="0" xfId="21" applyAlignment="1" applyProtection="1">
      <alignment/>
      <protection/>
    </xf>
    <xf numFmtId="0" fontId="0" fillId="19" borderId="33" xfId="0" applyFill="1" applyBorder="1" applyAlignment="1">
      <alignment horizontal="center" vertical="center" wrapText="1"/>
    </xf>
    <xf numFmtId="0" fontId="0" fillId="0" borderId="18" xfId="0" applyBorder="1" applyAlignment="1">
      <alignment horizontal="center" vertic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0" borderId="9" xfId="0" applyBorder="1" applyAlignment="1">
      <alignment horizontal="left" vertical="center" wrapText="1"/>
    </xf>
    <xf numFmtId="0" fontId="9" fillId="0" borderId="9" xfId="0" applyFont="1" applyFill="1" applyBorder="1" applyAlignment="1">
      <alignment horizontal="left" vertical="center" wrapText="1"/>
    </xf>
    <xf numFmtId="0" fontId="29" fillId="16" borderId="0" xfId="32" applyFont="1" applyFill="1" applyBorder="1" applyAlignment="1">
      <alignment vertical="top" wrapText="1"/>
      <protection/>
    </xf>
    <xf numFmtId="0" fontId="50" fillId="9" borderId="0" xfId="32" applyFont="1" applyFill="1" applyAlignment="1">
      <alignment vertical="top" wrapText="1"/>
      <protection/>
    </xf>
    <xf numFmtId="0" fontId="24" fillId="9" borderId="0" xfId="32" applyFont="1" applyFill="1" applyAlignment="1">
      <alignment vertical="top" wrapText="1"/>
      <protection/>
    </xf>
    <xf numFmtId="0" fontId="107" fillId="16" borderId="0" xfId="32" applyFont="1" applyFill="1" applyBorder="1" applyAlignment="1">
      <alignment horizontal="left" vertical="top" wrapText="1"/>
      <protection/>
    </xf>
    <xf numFmtId="0" fontId="114" fillId="15" borderId="0" xfId="32" applyFont="1" applyFill="1" applyBorder="1" applyAlignment="1">
      <alignment vertical="top" wrapText="1"/>
      <protection/>
    </xf>
    <xf numFmtId="0" fontId="106" fillId="9" borderId="0" xfId="32" applyFont="1" applyFill="1" applyBorder="1" applyAlignment="1">
      <alignment vertical="top" wrapText="1"/>
      <protection/>
    </xf>
    <xf numFmtId="0" fontId="112" fillId="15" borderId="0" xfId="32" applyFont="1" applyFill="1" applyBorder="1" applyAlignment="1">
      <alignment vertical="top" wrapText="1"/>
      <protection/>
    </xf>
    <xf numFmtId="0" fontId="116" fillId="16" borderId="0" xfId="32" applyFont="1" applyFill="1" applyBorder="1" applyAlignment="1">
      <alignment vertical="top" wrapText="1"/>
      <protection/>
    </xf>
    <xf numFmtId="0" fontId="107" fillId="16" borderId="0" xfId="32" applyFont="1" applyFill="1" applyBorder="1" applyAlignment="1">
      <alignment vertical="top"/>
      <protection/>
    </xf>
    <xf numFmtId="0" fontId="106" fillId="16" borderId="0" xfId="32" applyFont="1" applyFill="1" applyBorder="1" applyAlignment="1">
      <alignment vertical="top"/>
      <protection/>
    </xf>
    <xf numFmtId="0" fontId="106" fillId="9" borderId="0" xfId="32" applyFont="1" applyFill="1" applyAlignment="1">
      <alignment vertical="top" wrapText="1"/>
      <protection/>
    </xf>
    <xf numFmtId="0" fontId="106" fillId="9" borderId="0" xfId="32" applyFont="1" applyFill="1" applyAlignment="1">
      <alignment vertical="top"/>
      <protection/>
    </xf>
    <xf numFmtId="0" fontId="116" fillId="16" borderId="0" xfId="32"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1" xfId="0" applyFont="1" applyFill="1" applyBorder="1" applyAlignment="1">
      <alignment horizontal="right"/>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05"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4" fillId="16" borderId="0" xfId="28" applyFont="1" applyFill="1" applyBorder="1" applyAlignment="1">
      <alignment horizontal="left" vertical="top" wrapText="1"/>
      <protection/>
    </xf>
    <xf numFmtId="0" fontId="11" fillId="16" borderId="0" xfId="0" applyFont="1" applyFill="1" applyBorder="1" applyAlignment="1">
      <alignment horizontal="left" vertical="top" wrapText="1"/>
    </xf>
    <xf numFmtId="0" fontId="12" fillId="0" borderId="0" xfId="0" applyFont="1" applyFill="1" applyBorder="1" applyAlignment="1">
      <alignment horizontal="left" wrapText="1" indent="2"/>
    </xf>
    <xf numFmtId="0" fontId="12" fillId="9" borderId="0" xfId="0" applyFont="1" applyFill="1" applyBorder="1" applyAlignment="1">
      <alignment horizontal="left" wrapText="1" indent="2"/>
    </xf>
    <xf numFmtId="0" fontId="8" fillId="16" borderId="0" xfId="32" applyFont="1" applyFill="1" applyAlignment="1">
      <alignment wrapText="1"/>
      <protection/>
    </xf>
    <xf numFmtId="0" fontId="9" fillId="16" borderId="0" xfId="0" applyFont="1" applyFill="1" applyBorder="1" applyAlignment="1">
      <alignment horizontal="right" wrapText="1"/>
    </xf>
    <xf numFmtId="0" fontId="9" fillId="16" borderId="0" xfId="32" applyFont="1" applyFill="1" applyBorder="1" applyAlignment="1">
      <alignment horizontal="left" wrapText="1"/>
      <protection/>
    </xf>
    <xf numFmtId="0" fontId="8" fillId="0" borderId="0" xfId="0" applyFont="1" applyFill="1" applyAlignment="1">
      <alignment horizontal="left" wrapText="1"/>
    </xf>
    <xf numFmtId="0" fontId="24" fillId="9" borderId="0" xfId="28" applyFont="1" applyFill="1" applyAlignment="1">
      <alignment horizontal="center" vertical="center"/>
      <protection/>
    </xf>
    <xf numFmtId="0" fontId="24" fillId="9" borderId="0" xfId="28" applyFont="1" applyFill="1" applyBorder="1" applyAlignment="1">
      <alignment horizontal="center" vertical="center" wrapText="1"/>
      <protection/>
    </xf>
    <xf numFmtId="0" fontId="24" fillId="12" borderId="0" xfId="28" applyFont="1" applyFill="1" applyAlignment="1">
      <alignment horizontal="center" vertical="center" wrapText="1"/>
      <protection/>
    </xf>
    <xf numFmtId="0" fontId="24" fillId="16" borderId="0" xfId="28" applyFont="1" applyFill="1" applyBorder="1" applyAlignment="1">
      <alignment horizontal="center" vertical="center" wrapText="1"/>
      <protection/>
    </xf>
    <xf numFmtId="0" fontId="24" fillId="16" borderId="0"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9" borderId="0" xfId="0"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center" vertical="center" wrapText="1"/>
    </xf>
    <xf numFmtId="0" fontId="2" fillId="9" borderId="0" xfId="0" applyFont="1" applyFill="1" applyAlignment="1">
      <alignment horizontal="center" vertical="center"/>
    </xf>
    <xf numFmtId="0" fontId="24" fillId="9" borderId="0" xfId="0" applyFont="1" applyFill="1" applyBorder="1" applyAlignment="1">
      <alignment horizontal="center" vertical="center" wrapText="1"/>
    </xf>
    <xf numFmtId="0" fontId="51" fillId="0" borderId="0" xfId="0" applyFont="1" applyAlignment="1">
      <alignment horizontal="center" vertical="center"/>
    </xf>
    <xf numFmtId="0" fontId="2" fillId="12"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 fillId="0" borderId="0" xfId="0" applyFont="1" applyAlignment="1">
      <alignment horizontal="center" vertical="center"/>
    </xf>
    <xf numFmtId="0" fontId="24"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4" fillId="0" borderId="0" xfId="0" applyFont="1" applyFill="1" applyAlignment="1">
      <alignment horizontal="center" vertical="center" wrapText="1"/>
    </xf>
    <xf numFmtId="0" fontId="24" fillId="12" borderId="0" xfId="0" applyFont="1" applyFill="1" applyAlignment="1">
      <alignment horizontal="center" vertical="center"/>
    </xf>
    <xf numFmtId="0" fontId="24" fillId="0" borderId="0" xfId="0" applyFont="1" applyAlignment="1">
      <alignment horizontal="center" vertical="center"/>
    </xf>
    <xf numFmtId="0" fontId="2" fillId="0" borderId="0" xfId="28" applyFont="1" applyFill="1" applyAlignment="1">
      <alignment horizontal="center" vertical="center"/>
      <protection/>
    </xf>
    <xf numFmtId="0" fontId="24" fillId="0" borderId="0" xfId="0" applyFont="1" applyAlignment="1">
      <alignment horizontal="center" vertical="center" wrapText="1"/>
    </xf>
    <xf numFmtId="0" fontId="24" fillId="9"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4" fillId="0" borderId="0" xfId="28" applyFont="1" applyFill="1" applyBorder="1" applyAlignment="1">
      <alignment horizontal="left" vertical="top" wrapText="1"/>
      <protection/>
    </xf>
    <xf numFmtId="0" fontId="24" fillId="0" borderId="0" xfId="28" applyFont="1" applyFill="1" applyBorder="1" applyAlignment="1">
      <alignment horizontal="center" vertical="center" wrapText="1"/>
      <protection/>
    </xf>
    <xf numFmtId="3" fontId="27" fillId="0" borderId="22" xfId="30" applyNumberFormat="1" applyBorder="1" applyProtection="1">
      <alignment/>
      <protection locked="0"/>
    </xf>
    <xf numFmtId="3" fontId="27" fillId="0" borderId="13" xfId="30" applyNumberFormat="1" applyBorder="1" applyProtection="1">
      <alignment/>
      <protection locked="0"/>
    </xf>
    <xf numFmtId="3" fontId="27" fillId="0" borderId="21" xfId="30" applyNumberFormat="1" applyBorder="1" applyAlignment="1" applyProtection="1">
      <alignment horizontal="right"/>
      <protection locked="0"/>
    </xf>
    <xf numFmtId="3" fontId="27" fillId="0" borderId="19" xfId="30" applyNumberFormat="1" applyBorder="1" applyProtection="1">
      <alignment/>
      <protection locked="0"/>
    </xf>
    <xf numFmtId="3" fontId="27" fillId="0" borderId="36" xfId="30" applyNumberFormat="1" applyBorder="1" applyProtection="1">
      <alignment/>
      <protection locked="0"/>
    </xf>
    <xf numFmtId="3" fontId="27" fillId="0" borderId="36" xfId="30" applyNumberFormat="1" applyBorder="1" applyAlignment="1" applyProtection="1">
      <alignment horizontal="right"/>
      <protection locked="0"/>
    </xf>
    <xf numFmtId="1" fontId="27" fillId="0" borderId="4" xfId="34" applyProtection="1">
      <alignment horizontal="right"/>
      <protection locked="0"/>
    </xf>
    <xf numFmtId="3" fontId="47" fillId="24" borderId="22" xfId="30" applyNumberFormat="1" applyFont="1" applyFill="1" applyBorder="1" applyAlignment="1" applyProtection="1">
      <alignment horizontal="centerContinuous" vertical="center"/>
      <protection locked="0"/>
    </xf>
    <xf numFmtId="0" fontId="27" fillId="24" borderId="13" xfId="30" applyFill="1" applyBorder="1" applyAlignment="1" applyProtection="1">
      <alignment horizontal="right"/>
      <protection locked="0"/>
    </xf>
    <xf numFmtId="0" fontId="47" fillId="0" borderId="13" xfId="30" applyFont="1" applyBorder="1" applyProtection="1">
      <alignment/>
      <protection locked="0"/>
    </xf>
    <xf numFmtId="0" fontId="47" fillId="24" borderId="13" xfId="30" applyFont="1" applyFill="1" applyBorder="1" applyAlignment="1" applyProtection="1">
      <alignment horizontal="right"/>
      <protection locked="0"/>
    </xf>
    <xf numFmtId="0" fontId="27" fillId="24" borderId="19" xfId="30" applyFill="1" applyBorder="1" applyProtection="1">
      <alignment/>
      <protection locked="0"/>
    </xf>
    <xf numFmtId="0" fontId="27" fillId="24" borderId="36" xfId="30" applyFill="1" applyBorder="1" applyAlignment="1" applyProtection="1">
      <alignment horizontal="right"/>
      <protection locked="0"/>
    </xf>
    <xf numFmtId="0" fontId="47" fillId="0" borderId="17" xfId="30" applyFont="1" applyBorder="1" applyProtection="1">
      <alignment/>
      <protection locked="0"/>
    </xf>
    <xf numFmtId="1" fontId="47" fillId="0" borderId="18" xfId="30" applyNumberFormat="1" applyFont="1" applyBorder="1" applyAlignment="1" applyProtection="1">
      <alignment horizontal="right"/>
      <protection locked="0"/>
    </xf>
    <xf numFmtId="0" fontId="24" fillId="0" borderId="0" xfId="31" applyProtection="1">
      <alignment/>
      <protection locked="0"/>
    </xf>
    <xf numFmtId="0" fontId="0" fillId="0" borderId="0" xfId="0" applyAlignment="1" applyProtection="1">
      <alignment/>
      <protection locked="0"/>
    </xf>
    <xf numFmtId="0" fontId="120" fillId="0" borderId="0" xfId="0" applyFont="1" applyAlignment="1" applyProtection="1">
      <alignment horizontal="center"/>
      <protection locked="0"/>
    </xf>
    <xf numFmtId="0" fontId="122" fillId="0" borderId="0" xfId="0" applyFont="1" applyAlignment="1" applyProtection="1">
      <alignment/>
      <protection locked="0"/>
    </xf>
    <xf numFmtId="0" fontId="24" fillId="24" borderId="10" xfId="31" applyFill="1" applyBorder="1" applyAlignment="1" applyProtection="1">
      <alignment horizontal="right"/>
      <protection locked="0"/>
    </xf>
    <xf numFmtId="166" fontId="24" fillId="0" borderId="0" xfId="31" applyNumberFormat="1" applyAlignment="1" applyProtection="1">
      <alignment horizontal="center"/>
      <protection locked="0"/>
    </xf>
    <xf numFmtId="0" fontId="24" fillId="0" borderId="0" xfId="31" applyAlignment="1" applyProtection="1">
      <alignment horizontal="center"/>
      <protection locked="0"/>
    </xf>
    <xf numFmtId="0" fontId="24" fillId="0" borderId="10" xfId="31" applyFill="1" applyBorder="1" applyAlignment="1" applyProtection="1">
      <alignment horizontal="left"/>
      <protection locked="0"/>
    </xf>
    <xf numFmtId="0" fontId="24" fillId="24" borderId="10" xfId="31" applyFill="1" applyBorder="1" applyAlignment="1" applyProtection="1">
      <alignment horizontal="left"/>
      <protection locked="0"/>
    </xf>
    <xf numFmtId="0" fontId="24" fillId="0" borderId="0" xfId="31" applyNumberFormat="1" applyAlignment="1" applyProtection="1">
      <alignment horizontal="center"/>
      <protection locked="0"/>
    </xf>
    <xf numFmtId="164" fontId="25" fillId="25" borderId="15" xfId="31" applyNumberFormat="1" applyFont="1" applyFill="1" applyBorder="1" applyAlignment="1" applyProtection="1">
      <alignment horizontal="center"/>
      <protection/>
    </xf>
    <xf numFmtId="164" fontId="25" fillId="25" borderId="16" xfId="31" applyNumberFormat="1" applyFont="1" applyFill="1" applyBorder="1" applyAlignment="1" applyProtection="1">
      <alignment horizontal="center"/>
      <protection/>
    </xf>
    <xf numFmtId="0" fontId="24" fillId="0" borderId="14" xfId="31" applyBorder="1" applyProtection="1">
      <alignment/>
      <protection/>
    </xf>
    <xf numFmtId="0" fontId="24" fillId="0" borderId="15" xfId="31" applyBorder="1" applyProtection="1">
      <alignment/>
      <protection/>
    </xf>
    <xf numFmtId="0" fontId="24" fillId="0" borderId="16" xfId="31" applyBorder="1" applyProtection="1">
      <alignment/>
      <protection/>
    </xf>
    <xf numFmtId="0" fontId="9" fillId="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0"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0" fontId="9" fillId="26" borderId="9" xfId="0" applyFont="1" applyFill="1" applyBorder="1" applyAlignment="1" applyProtection="1">
      <alignment horizontal="center"/>
      <protection/>
    </xf>
    <xf numFmtId="0" fontId="9" fillId="26" borderId="9" xfId="0" applyFont="1" applyFill="1" applyBorder="1" applyAlignment="1" applyProtection="1">
      <alignment horizontal="center" vertical="top" wrapText="1"/>
      <protection/>
    </xf>
    <xf numFmtId="2" fontId="9" fillId="0" borderId="10"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0"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9" fillId="27" borderId="10" xfId="0" applyNumberFormat="1" applyFont="1" applyFill="1" applyBorder="1" applyAlignment="1" applyProtection="1">
      <alignment horizontal="center" wrapText="1"/>
      <protection/>
    </xf>
    <xf numFmtId="2" fontId="6" fillId="0" borderId="0" xfId="0" applyNumberFormat="1" applyFont="1" applyAlignment="1" applyProtection="1">
      <alignment/>
      <protection/>
    </xf>
    <xf numFmtId="2" fontId="9" fillId="0" borderId="0" xfId="0" applyNumberFormat="1" applyFont="1" applyFill="1" applyAlignment="1" applyProtection="1">
      <alignment horizontal="center"/>
      <protection/>
    </xf>
    <xf numFmtId="2" fontId="9" fillId="0" borderId="0" xfId="0" applyNumberFormat="1" applyFont="1" applyFill="1" applyBorder="1" applyAlignment="1" applyProtection="1">
      <alignment horizontal="center"/>
      <protection/>
    </xf>
    <xf numFmtId="2" fontId="0" fillId="16" borderId="9" xfId="0" applyNumberFormat="1" applyFill="1" applyBorder="1" applyAlignment="1" applyProtection="1">
      <alignment/>
      <protection locked="0"/>
    </xf>
    <xf numFmtId="2" fontId="105" fillId="15" borderId="0" xfId="0" applyNumberFormat="1" applyFont="1" applyFill="1" applyAlignment="1" applyProtection="1">
      <alignment/>
      <protection locked="0"/>
    </xf>
    <xf numFmtId="2" fontId="22" fillId="10" borderId="9" xfId="32"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0"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8" fillId="0" borderId="0" xfId="0" applyNumberFormat="1" applyFont="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4" fillId="0" borderId="0" xfId="0" applyNumberFormat="1" applyFont="1" applyFill="1" applyBorder="1" applyAlignment="1" applyProtection="1" quotePrefix="1">
      <alignment horizontal="center"/>
      <protection locked="0"/>
    </xf>
    <xf numFmtId="2" fontId="32"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3"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5" fillId="9" borderId="9" xfId="32" applyNumberFormat="1" applyFont="1" applyFill="1" applyBorder="1" applyAlignment="1" applyProtection="1">
      <alignment horizontal="center" vertical="top" wrapText="1"/>
      <protection locked="0"/>
    </xf>
    <xf numFmtId="2" fontId="25" fillId="0" borderId="9" xfId="32" applyNumberFormat="1" applyFont="1" applyFill="1" applyBorder="1" applyAlignment="1" applyProtection="1">
      <alignment horizontal="center" vertical="top" wrapText="1"/>
      <protection locked="0"/>
    </xf>
    <xf numFmtId="2" fontId="25" fillId="9" borderId="0" xfId="32" applyNumberFormat="1" applyFont="1" applyFill="1" applyBorder="1" applyAlignment="1" applyProtection="1">
      <alignment horizontal="center" vertical="top" wrapText="1"/>
      <protection locked="0"/>
    </xf>
    <xf numFmtId="2" fontId="23" fillId="9" borderId="0" xfId="32" applyNumberFormat="1" applyFont="1" applyFill="1" applyProtection="1">
      <alignment/>
      <protection locked="0"/>
    </xf>
    <xf numFmtId="2" fontId="23" fillId="9" borderId="0" xfId="32" applyNumberFormat="1" applyFont="1" applyFill="1" applyAlignment="1" applyProtection="1">
      <alignment horizontal="center" wrapText="1"/>
      <protection locked="0"/>
    </xf>
    <xf numFmtId="2" fontId="23" fillId="9" borderId="0" xfId="32" applyNumberFormat="1" applyFont="1" applyFill="1" applyAlignment="1" applyProtection="1">
      <alignment horizontal="center" vertical="top" wrapText="1"/>
      <protection locked="0"/>
    </xf>
    <xf numFmtId="2" fontId="25" fillId="9" borderId="0" xfId="32" applyNumberFormat="1" applyFont="1" applyFill="1" applyBorder="1" applyAlignment="1" applyProtection="1">
      <alignment vertical="top" wrapText="1"/>
      <protection locked="0"/>
    </xf>
    <xf numFmtId="2" fontId="25" fillId="9" borderId="0" xfId="32" applyNumberFormat="1" applyFont="1" applyFill="1" applyAlignment="1" applyProtection="1">
      <alignment vertical="top" wrapText="1"/>
      <protection locked="0"/>
    </xf>
    <xf numFmtId="2" fontId="24" fillId="9" borderId="0" xfId="32" applyNumberFormat="1" applyFont="1" applyFill="1" applyProtection="1">
      <alignment/>
      <protection locked="0"/>
    </xf>
    <xf numFmtId="2" fontId="25" fillId="9" borderId="9" xfId="32" applyNumberFormat="1" applyFont="1" applyFill="1" applyBorder="1" applyAlignment="1" applyProtection="1">
      <alignment horizontal="center" vertical="top"/>
      <protection locked="0"/>
    </xf>
    <xf numFmtId="2" fontId="25" fillId="0" borderId="0" xfId="32" applyNumberFormat="1" applyFont="1" applyFill="1" applyBorder="1" applyAlignment="1" applyProtection="1">
      <alignment horizontal="center" vertical="top" wrapText="1"/>
      <protection locked="0"/>
    </xf>
    <xf numFmtId="2" fontId="25" fillId="15" borderId="0" xfId="32" applyNumberFormat="1" applyFont="1" applyFill="1" applyBorder="1" applyAlignment="1" applyProtection="1">
      <alignment horizontal="center" vertical="top" wrapText="1"/>
      <protection locked="0"/>
    </xf>
    <xf numFmtId="2" fontId="23" fillId="9" borderId="0" xfId="32" applyNumberFormat="1" applyFont="1" applyFill="1" applyAlignment="1" applyProtection="1">
      <alignment horizontal="center"/>
      <protection locked="0"/>
    </xf>
    <xf numFmtId="2" fontId="25" fillId="9" borderId="13" xfId="32" applyNumberFormat="1" applyFont="1" applyFill="1" applyBorder="1" applyAlignment="1" applyProtection="1">
      <alignment vertical="top" wrapText="1"/>
      <protection locked="0"/>
    </xf>
    <xf numFmtId="2" fontId="106" fillId="15" borderId="0" xfId="32" applyNumberFormat="1" applyFont="1" applyFill="1" applyAlignment="1" applyProtection="1">
      <alignment horizontal="center"/>
      <protection locked="0"/>
    </xf>
    <xf numFmtId="2" fontId="25" fillId="9" borderId="36" xfId="32" applyNumberFormat="1" applyFont="1" applyFill="1" applyBorder="1" applyAlignment="1" applyProtection="1">
      <alignment vertical="top" wrapText="1"/>
      <protection locked="0"/>
    </xf>
    <xf numFmtId="2" fontId="25" fillId="0" borderId="0" xfId="32" applyNumberFormat="1" applyFont="1" applyFill="1" applyBorder="1" applyAlignment="1" applyProtection="1">
      <alignment vertical="top" wrapText="1"/>
      <protection locked="0"/>
    </xf>
    <xf numFmtId="2" fontId="25" fillId="0" borderId="0" xfId="32" applyNumberFormat="1" applyFont="1" applyFill="1" applyAlignment="1" applyProtection="1">
      <alignment vertical="top" wrapText="1"/>
      <protection locked="0"/>
    </xf>
    <xf numFmtId="2" fontId="25" fillId="9" borderId="0" xfId="32" applyNumberFormat="1" applyFont="1" applyFill="1" applyBorder="1" applyAlignment="1" applyProtection="1">
      <alignment horizontal="left" vertical="top"/>
      <protection locked="0"/>
    </xf>
    <xf numFmtId="2" fontId="24" fillId="9" borderId="0" xfId="32" applyNumberFormat="1" applyFont="1" applyFill="1" applyBorder="1" applyProtection="1">
      <alignment/>
      <protection locked="0"/>
    </xf>
    <xf numFmtId="2" fontId="24" fillId="0" borderId="0" xfId="32" applyNumberFormat="1" applyFont="1" applyFill="1" applyBorder="1" applyProtection="1">
      <alignment/>
      <protection locked="0"/>
    </xf>
    <xf numFmtId="2" fontId="25" fillId="15" borderId="0" xfId="32" applyNumberFormat="1" applyFont="1" applyFill="1" applyBorder="1" applyAlignment="1" applyProtection="1">
      <alignment horizontal="left" vertical="top"/>
      <protection locked="0"/>
    </xf>
    <xf numFmtId="2" fontId="25" fillId="15" borderId="0" xfId="32" applyNumberFormat="1" applyFont="1" applyFill="1" applyBorder="1" applyAlignment="1" applyProtection="1">
      <alignment vertical="top" wrapText="1"/>
      <protection locked="0"/>
    </xf>
    <xf numFmtId="2" fontId="25" fillId="0" borderId="9" xfId="32" applyNumberFormat="1" applyFont="1" applyFill="1" applyBorder="1" applyAlignment="1" applyProtection="1" quotePrefix="1">
      <alignment horizontal="center" vertical="top" wrapText="1"/>
      <protection locked="0"/>
    </xf>
    <xf numFmtId="2" fontId="25" fillId="15" borderId="0" xfId="32" applyNumberFormat="1" applyFont="1" applyFill="1" applyBorder="1" applyAlignment="1" applyProtection="1" quotePrefix="1">
      <alignment vertical="top" wrapText="1"/>
      <protection locked="0"/>
    </xf>
    <xf numFmtId="2" fontId="24" fillId="15" borderId="0" xfId="32"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23" fillId="15" borderId="9" xfId="32" applyNumberFormat="1" applyFont="1" applyFill="1" applyBorder="1" applyAlignment="1" applyProtection="1">
      <alignment horizontal="center" vertical="top" wrapText="1"/>
      <protection locked="0"/>
    </xf>
    <xf numFmtId="2" fontId="22" fillId="16" borderId="9" xfId="32" applyNumberFormat="1" applyFont="1" applyFill="1" applyBorder="1" applyAlignment="1" applyProtection="1" quotePrefix="1">
      <alignment horizontal="center" vertical="top" wrapText="1"/>
      <protection/>
    </xf>
    <xf numFmtId="2" fontId="22" fillId="16" borderId="9" xfId="32" applyNumberFormat="1" applyFont="1" applyFill="1" applyBorder="1" applyAlignment="1" applyProtection="1">
      <alignment horizontal="center" vertical="top" wrapText="1"/>
      <protection/>
    </xf>
    <xf numFmtId="2" fontId="27" fillId="23" borderId="9" xfId="32" applyNumberFormat="1" applyFont="1" applyFill="1" applyBorder="1" applyAlignment="1" applyProtection="1">
      <alignment horizontal="center" vertical="top" wrapText="1"/>
      <protection/>
    </xf>
    <xf numFmtId="2" fontId="25" fillId="16" borderId="9" xfId="32" applyNumberFormat="1" applyFont="1" applyFill="1" applyBorder="1" applyAlignment="1" applyProtection="1">
      <alignment horizontal="center" vertical="top" wrapText="1"/>
      <protection/>
    </xf>
    <xf numFmtId="2" fontId="27" fillId="16" borderId="9" xfId="32" applyNumberFormat="1" applyFont="1" applyFill="1" applyBorder="1" applyAlignment="1" applyProtection="1">
      <alignment horizontal="center" vertical="top" wrapText="1"/>
      <protection/>
    </xf>
    <xf numFmtId="2" fontId="25" fillId="0" borderId="0" xfId="32" applyNumberFormat="1" applyFont="1" applyFill="1" applyBorder="1" applyAlignment="1" applyProtection="1">
      <alignment vertical="top" wrapText="1"/>
      <protection/>
    </xf>
    <xf numFmtId="2" fontId="25" fillId="9" borderId="0" xfId="32" applyNumberFormat="1" applyFont="1" applyFill="1" applyBorder="1" applyAlignment="1" applyProtection="1">
      <alignment vertical="top" wrapText="1"/>
      <protection/>
    </xf>
    <xf numFmtId="2" fontId="24" fillId="9" borderId="0" xfId="32" applyNumberFormat="1" applyFont="1" applyFill="1" applyProtection="1">
      <alignment/>
      <protection/>
    </xf>
    <xf numFmtId="2" fontId="25" fillId="9" borderId="36" xfId="32" applyNumberFormat="1" applyFont="1" applyFill="1" applyBorder="1" applyAlignment="1" applyProtection="1">
      <alignment vertical="top" wrapText="1"/>
      <protection/>
    </xf>
    <xf numFmtId="2" fontId="23" fillId="9" borderId="0" xfId="32" applyNumberFormat="1" applyFont="1" applyFill="1" applyAlignment="1" applyProtection="1">
      <alignment horizontal="center" wrapText="1"/>
      <protection/>
    </xf>
    <xf numFmtId="2" fontId="23" fillId="9" borderId="0" xfId="32" applyNumberFormat="1" applyFont="1" applyFill="1" applyAlignment="1" applyProtection="1">
      <alignment horizontal="center" vertical="top" wrapText="1"/>
      <protection/>
    </xf>
    <xf numFmtId="2" fontId="25" fillId="9" borderId="0" xfId="32" applyNumberFormat="1" applyFont="1" applyFill="1" applyAlignment="1" applyProtection="1">
      <alignment vertical="top" wrapText="1"/>
      <protection/>
    </xf>
    <xf numFmtId="2" fontId="25" fillId="10" borderId="9" xfId="32" applyNumberFormat="1" applyFont="1" applyFill="1" applyBorder="1" applyAlignment="1" applyProtection="1">
      <alignment horizontal="center" vertical="top" wrapText="1"/>
      <protection/>
    </xf>
    <xf numFmtId="2" fontId="25" fillId="0" borderId="36" xfId="32" applyNumberFormat="1" applyFont="1" applyFill="1" applyBorder="1" applyAlignment="1" applyProtection="1">
      <alignment vertical="top" wrapText="1"/>
      <protection/>
    </xf>
    <xf numFmtId="2" fontId="23" fillId="0" borderId="0" xfId="32" applyNumberFormat="1" applyFont="1" applyFill="1" applyAlignment="1" applyProtection="1">
      <alignment horizontal="center" wrapText="1"/>
      <protection/>
    </xf>
    <xf numFmtId="2" fontId="23" fillId="0" borderId="0" xfId="32" applyNumberFormat="1" applyFont="1" applyFill="1" applyAlignment="1" applyProtection="1">
      <alignment horizontal="center" vertical="top" wrapText="1"/>
      <protection/>
    </xf>
    <xf numFmtId="2" fontId="22" fillId="16" borderId="9" xfId="32" applyNumberFormat="1" applyFont="1" applyFill="1" applyBorder="1" applyAlignment="1" applyProtection="1">
      <alignment horizontal="center" vertical="top"/>
      <protection/>
    </xf>
    <xf numFmtId="2" fontId="26" fillId="10" borderId="9" xfId="32" applyNumberFormat="1" applyFont="1" applyFill="1" applyBorder="1" applyAlignment="1" applyProtection="1">
      <alignment horizontal="center" vertical="top"/>
      <protection/>
    </xf>
    <xf numFmtId="2" fontId="22" fillId="10" borderId="9" xfId="32" applyNumberFormat="1" applyFont="1" applyFill="1" applyBorder="1" applyAlignment="1" applyProtection="1">
      <alignment horizontal="center" vertical="top" wrapText="1"/>
      <protection/>
    </xf>
    <xf numFmtId="2" fontId="24" fillId="10" borderId="0" xfId="32" applyNumberFormat="1" applyFont="1" applyFill="1" applyProtection="1">
      <alignment/>
      <protection/>
    </xf>
    <xf numFmtId="0" fontId="0" fillId="16" borderId="9" xfId="0" applyFill="1" applyBorder="1" applyAlignment="1" applyProtection="1">
      <alignment/>
      <protection/>
    </xf>
    <xf numFmtId="0" fontId="22" fillId="10" borderId="9" xfId="32" applyFont="1" applyFill="1" applyBorder="1" applyAlignment="1" applyProtection="1">
      <alignment horizontal="center" vertical="top" wrapText="1"/>
      <protection/>
    </xf>
    <xf numFmtId="2" fontId="23" fillId="9" borderId="9" xfId="28"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9" borderId="13"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7"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3"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6"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1"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0" borderId="36"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0"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1"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6"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5"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6" xfId="0" applyNumberFormat="1" applyFont="1" applyFill="1" applyBorder="1" applyAlignment="1" applyProtection="1">
      <alignment horizontal="center"/>
      <protection locked="0"/>
    </xf>
    <xf numFmtId="2" fontId="9" fillId="9" borderId="11"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vertical="top" wrapText="1"/>
      <protection locked="0"/>
    </xf>
    <xf numFmtId="2" fontId="9" fillId="17" borderId="36" xfId="0" applyNumberFormat="1" applyFont="1" applyFill="1" applyBorder="1" applyAlignment="1" applyProtection="1">
      <alignment horizontal="center" vertical="center" wrapText="1"/>
      <protection/>
    </xf>
    <xf numFmtId="2" fontId="9" fillId="0" borderId="36"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protection locked="0"/>
    </xf>
    <xf numFmtId="2" fontId="8" fillId="9" borderId="12" xfId="0" applyNumberFormat="1" applyFont="1" applyFill="1" applyBorder="1" applyAlignment="1" applyProtection="1">
      <alignment horizontal="center" vertical="center" wrapText="1"/>
      <protection locked="0"/>
    </xf>
    <xf numFmtId="2" fontId="9" fillId="9" borderId="12"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6"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3" fillId="0" borderId="0" xfId="0" applyNumberFormat="1" applyFont="1" applyFill="1" applyBorder="1" applyAlignment="1" applyProtection="1">
      <alignment horizontal="left"/>
      <protection locked="0"/>
    </xf>
    <xf numFmtId="2" fontId="16"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3" fillId="0" borderId="0" xfId="0" applyNumberFormat="1" applyFont="1" applyFill="1" applyBorder="1" applyAlignment="1" applyProtection="1">
      <alignment horizontal="center"/>
      <protection locked="0"/>
    </xf>
    <xf numFmtId="2" fontId="9" fillId="23" borderId="9" xfId="0" applyNumberFormat="1" applyFont="1" applyFill="1" applyBorder="1" applyAlignment="1" applyProtection="1">
      <alignment horizontal="center"/>
      <protection/>
    </xf>
    <xf numFmtId="2" fontId="9" fillId="10" borderId="10"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18"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0"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vertical="center"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4"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0" borderId="17" xfId="0" applyNumberFormat="1" applyFont="1" applyFill="1" applyBorder="1" applyAlignment="1" applyProtection="1">
      <alignment horizontal="center" vertical="top" wrapText="1"/>
      <protection locked="0"/>
    </xf>
    <xf numFmtId="2" fontId="9" fillId="9" borderId="0" xfId="32"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2" applyNumberFormat="1" applyFont="1" applyFill="1" applyProtection="1">
      <alignment/>
      <protection locked="0"/>
    </xf>
    <xf numFmtId="2" fontId="9" fillId="0" borderId="9" xfId="32" applyNumberFormat="1" applyFont="1" applyFill="1" applyBorder="1" applyAlignment="1" applyProtection="1">
      <alignment horizontal="center"/>
      <protection locked="0"/>
    </xf>
    <xf numFmtId="2" fontId="9" fillId="9" borderId="0" xfId="32" applyNumberFormat="1" applyFont="1" applyFill="1" applyProtection="1">
      <alignment/>
      <protection locked="0"/>
    </xf>
    <xf numFmtId="2" fontId="9" fillId="9" borderId="0" xfId="32" applyNumberFormat="1" applyFont="1" applyFill="1" applyAlignment="1" applyProtection="1">
      <alignment vertical="top" wrapText="1"/>
      <protection locked="0"/>
    </xf>
    <xf numFmtId="2" fontId="9" fillId="0" borderId="0" xfId="32" applyNumberFormat="1" applyFont="1" applyFill="1" applyAlignment="1" applyProtection="1">
      <alignment vertical="top" wrapText="1"/>
      <protection locked="0"/>
    </xf>
    <xf numFmtId="2" fontId="9" fillId="9" borderId="0" xfId="32" applyNumberFormat="1" applyFont="1" applyFill="1" applyBorder="1" applyAlignment="1" applyProtection="1">
      <alignment horizontal="left"/>
      <protection locked="0"/>
    </xf>
    <xf numFmtId="2" fontId="9" fillId="9" borderId="9" xfId="32" applyNumberFormat="1" applyFont="1" applyFill="1" applyBorder="1" applyAlignment="1" applyProtection="1">
      <alignment horizontal="center"/>
      <protection locked="0"/>
    </xf>
    <xf numFmtId="2" fontId="9" fillId="9" borderId="0" xfId="32" applyNumberFormat="1" applyFont="1" applyFill="1" applyBorder="1" applyProtection="1">
      <alignment/>
      <protection locked="0"/>
    </xf>
    <xf numFmtId="2" fontId="8" fillId="9" borderId="13" xfId="32" applyNumberFormat="1" applyFont="1" applyFill="1" applyBorder="1" applyProtection="1">
      <alignment/>
      <protection locked="0"/>
    </xf>
    <xf numFmtId="2" fontId="8" fillId="9" borderId="0" xfId="32" applyNumberFormat="1" applyFont="1" applyFill="1" applyProtection="1">
      <alignment/>
      <protection locked="0"/>
    </xf>
    <xf numFmtId="2" fontId="8" fillId="9" borderId="13" xfId="32" applyNumberFormat="1" applyFont="1" applyFill="1" applyBorder="1" applyAlignment="1" applyProtection="1">
      <alignment horizontal="center"/>
      <protection locked="0"/>
    </xf>
    <xf numFmtId="2" fontId="8" fillId="0" borderId="0" xfId="32" applyNumberFormat="1" applyFont="1" applyFill="1" applyProtection="1">
      <alignment/>
      <protection locked="0"/>
    </xf>
    <xf numFmtId="2" fontId="9" fillId="0" borderId="9" xfId="32" applyNumberFormat="1" applyFont="1" applyFill="1" applyBorder="1" applyAlignment="1" applyProtection="1">
      <alignment horizontal="center" vertical="center" wrapText="1"/>
      <protection locked="0"/>
    </xf>
    <xf numFmtId="2" fontId="9" fillId="9" borderId="0" xfId="32" applyNumberFormat="1" applyFont="1" applyFill="1" applyBorder="1" applyAlignment="1" applyProtection="1">
      <alignment horizontal="center"/>
      <protection locked="0"/>
    </xf>
    <xf numFmtId="2" fontId="9" fillId="9" borderId="0" xfId="32" applyNumberFormat="1" applyFont="1" applyFill="1" applyBorder="1" applyAlignment="1" applyProtection="1">
      <alignment horizontal="center" vertical="top" wrapText="1"/>
      <protection locked="0"/>
    </xf>
    <xf numFmtId="2" fontId="10" fillId="9" borderId="0" xfId="32" applyNumberFormat="1" applyFont="1" applyFill="1" applyProtection="1">
      <alignment/>
      <protection locked="0"/>
    </xf>
    <xf numFmtId="2" fontId="9" fillId="9" borderId="0" xfId="32" applyNumberFormat="1" applyFont="1" applyFill="1" applyAlignment="1" applyProtection="1">
      <alignment horizontal="center"/>
      <protection locked="0"/>
    </xf>
    <xf numFmtId="2" fontId="9" fillId="0" borderId="9" xfId="32" applyNumberFormat="1" applyFont="1" applyFill="1" applyBorder="1" applyAlignment="1" applyProtection="1" quotePrefix="1">
      <alignment horizontal="center" wrapText="1"/>
      <protection locked="0"/>
    </xf>
    <xf numFmtId="2" fontId="9" fillId="0" borderId="0" xfId="32" applyNumberFormat="1" applyFont="1" applyFill="1" applyBorder="1" applyAlignment="1" applyProtection="1">
      <alignment horizontal="center"/>
      <protection locked="0"/>
    </xf>
    <xf numFmtId="2" fontId="9" fillId="0" borderId="0" xfId="32" applyNumberFormat="1" applyFont="1" applyFill="1" applyBorder="1" applyProtection="1">
      <alignment/>
      <protection locked="0"/>
    </xf>
    <xf numFmtId="2" fontId="10" fillId="0" borderId="0" xfId="32" applyNumberFormat="1" applyFont="1" applyFill="1" applyBorder="1" applyAlignment="1" applyProtection="1">
      <alignment horizontal="center"/>
      <protection locked="0"/>
    </xf>
    <xf numFmtId="2" fontId="9" fillId="0" borderId="9" xfId="32" applyNumberFormat="1" applyFont="1" applyFill="1" applyBorder="1" applyAlignment="1" applyProtection="1" quotePrefix="1">
      <alignment horizontal="center"/>
      <protection locked="0"/>
    </xf>
    <xf numFmtId="2" fontId="9" fillId="0" borderId="0" xfId="32" applyNumberFormat="1" applyFont="1" applyProtection="1">
      <alignment/>
      <protection locked="0"/>
    </xf>
    <xf numFmtId="2" fontId="124" fillId="9" borderId="0" xfId="32" applyNumberFormat="1" applyFont="1" applyFill="1" applyProtection="1">
      <alignment/>
      <protection locked="0"/>
    </xf>
    <xf numFmtId="2" fontId="20" fillId="0" borderId="0" xfId="32" applyNumberFormat="1" applyFont="1" applyProtection="1">
      <alignment/>
      <protection locked="0"/>
    </xf>
    <xf numFmtId="2" fontId="8" fillId="16" borderId="13" xfId="32" applyNumberFormat="1" applyFont="1" applyFill="1" applyBorder="1" applyProtection="1">
      <alignment/>
      <protection/>
    </xf>
    <xf numFmtId="2" fontId="9" fillId="16" borderId="9" xfId="32" applyNumberFormat="1" applyFont="1" applyFill="1" applyBorder="1" applyAlignment="1" applyProtection="1">
      <alignment horizontal="center"/>
      <protection/>
    </xf>
    <xf numFmtId="0" fontId="34" fillId="15" borderId="0" xfId="28" applyFont="1" applyFill="1" applyBorder="1" applyAlignment="1">
      <alignment horizontal="center" vertical="center" wrapText="1"/>
      <protection/>
    </xf>
    <xf numFmtId="0" fontId="44" fillId="15" borderId="0" xfId="28" applyFont="1" applyFill="1" applyBorder="1" applyAlignment="1">
      <alignment horizontal="center" vertical="center"/>
      <protection/>
    </xf>
    <xf numFmtId="0" fontId="34" fillId="0" borderId="0" xfId="28" applyFont="1" applyFill="1" applyBorder="1" applyAlignment="1">
      <alignment horizontal="center" vertical="center" wrapText="1"/>
      <protection/>
    </xf>
    <xf numFmtId="0" fontId="39" fillId="15" borderId="23" xfId="28" applyFont="1" applyFill="1" applyBorder="1" applyAlignment="1">
      <alignment horizontal="center" vertical="center" wrapText="1"/>
      <protection/>
    </xf>
    <xf numFmtId="0" fontId="44" fillId="15" borderId="0" xfId="28" applyFont="1" applyFill="1" applyAlignment="1">
      <alignment horizontal="left"/>
      <protection/>
    </xf>
    <xf numFmtId="0" fontId="52" fillId="15" borderId="0" xfId="28" applyFont="1" applyFill="1" applyAlignment="1">
      <alignment horizontal="center"/>
      <protection/>
    </xf>
    <xf numFmtId="0" fontId="44" fillId="15" borderId="37" xfId="28" applyFont="1" applyFill="1" applyBorder="1" applyAlignment="1">
      <alignment horizontal="center" vertical="center" wrapText="1"/>
      <protection/>
    </xf>
    <xf numFmtId="0" fontId="44" fillId="15" borderId="0" xfId="28" applyFont="1" applyFill="1" applyBorder="1" applyAlignment="1">
      <alignment horizontal="center" vertical="center" wrapText="1"/>
      <protection/>
    </xf>
    <xf numFmtId="2" fontId="40" fillId="15" borderId="16" xfId="28" applyNumberFormat="1" applyFont="1" applyFill="1" applyBorder="1" applyAlignment="1" applyProtection="1">
      <alignment horizontal="center" vertical="center"/>
      <protection locked="0"/>
    </xf>
    <xf numFmtId="2" fontId="40" fillId="15" borderId="9" xfId="28" applyNumberFormat="1" applyFont="1" applyFill="1" applyBorder="1" applyAlignment="1" applyProtection="1">
      <alignment horizontal="center" vertical="center"/>
      <protection locked="0"/>
    </xf>
    <xf numFmtId="2" fontId="40" fillId="15" borderId="0" xfId="28" applyNumberFormat="1" applyFont="1" applyFill="1" applyBorder="1" applyAlignment="1" applyProtection="1" quotePrefix="1">
      <alignment horizontal="left" wrapText="1"/>
      <protection locked="0"/>
    </xf>
    <xf numFmtId="2" fontId="35" fillId="15" borderId="0" xfId="28" applyNumberFormat="1" applyFont="1" applyFill="1" applyProtection="1">
      <alignment/>
      <protection locked="0"/>
    </xf>
    <xf numFmtId="2" fontId="37" fillId="15" borderId="0" xfId="28" applyNumberFormat="1" applyFont="1" applyFill="1" applyAlignment="1" applyProtection="1">
      <alignment horizontal="center" vertical="center"/>
      <protection locked="0"/>
    </xf>
    <xf numFmtId="2" fontId="40" fillId="0" borderId="16" xfId="28" applyNumberFormat="1" applyFont="1" applyFill="1" applyBorder="1" applyAlignment="1" applyProtection="1">
      <alignment horizontal="center" vertical="center"/>
      <protection locked="0"/>
    </xf>
    <xf numFmtId="2" fontId="40" fillId="0" borderId="9" xfId="28" applyNumberFormat="1" applyFont="1" applyFill="1" applyBorder="1" applyAlignment="1" applyProtection="1">
      <alignment horizontal="center" vertical="center"/>
      <protection locked="0"/>
    </xf>
    <xf numFmtId="0" fontId="34" fillId="15" borderId="38" xfId="28" applyFont="1" applyFill="1" applyBorder="1" applyAlignment="1" applyProtection="1">
      <alignment horizontal="center" vertical="center" wrapText="1"/>
      <protection/>
    </xf>
    <xf numFmtId="2" fontId="46" fillId="15" borderId="0" xfId="28" applyNumberFormat="1" applyFont="1" applyFill="1" applyBorder="1" applyAlignment="1" applyProtection="1">
      <alignment horizontal="right" wrapText="1"/>
      <protection/>
    </xf>
    <xf numFmtId="2" fontId="40" fillId="15" borderId="0" xfId="28" applyNumberFormat="1" applyFont="1" applyFill="1" applyBorder="1" applyAlignment="1" applyProtection="1" quotePrefix="1">
      <alignment horizontal="left" wrapText="1"/>
      <protection/>
    </xf>
    <xf numFmtId="2" fontId="35" fillId="15" borderId="0" xfId="28" applyNumberFormat="1" applyFont="1" applyFill="1" applyProtection="1">
      <alignment/>
      <protection/>
    </xf>
    <xf numFmtId="0" fontId="0" fillId="15" borderId="0" xfId="0" applyFill="1" applyAlignment="1" applyProtection="1">
      <alignment/>
      <protection locked="0"/>
    </xf>
    <xf numFmtId="0" fontId="8" fillId="0" borderId="0" xfId="32" applyFont="1" applyFill="1" applyAlignment="1">
      <alignment wrapText="1"/>
      <protection/>
    </xf>
    <xf numFmtId="2" fontId="125" fillId="15" borderId="0" xfId="28" applyNumberFormat="1" applyFont="1" applyFill="1" applyBorder="1" applyAlignment="1" applyProtection="1" quotePrefix="1">
      <alignment horizontal="left" wrapText="1"/>
      <protection locked="0"/>
    </xf>
    <xf numFmtId="2" fontId="126" fillId="15" borderId="0" xfId="28" applyNumberFormat="1" applyFont="1" applyFill="1" applyAlignment="1" applyProtection="1">
      <alignment horizontal="center" vertical="center"/>
      <protection locked="0"/>
    </xf>
    <xf numFmtId="2" fontId="126" fillId="15" borderId="0" xfId="28" applyNumberFormat="1" applyFont="1" applyFill="1" applyProtection="1">
      <alignment/>
      <protection locked="0"/>
    </xf>
    <xf numFmtId="0" fontId="95" fillId="0" borderId="0" xfId="21" applyAlignment="1" applyProtection="1">
      <alignment/>
      <protection locked="0"/>
    </xf>
    <xf numFmtId="0" fontId="9"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protection locked="0"/>
    </xf>
    <xf numFmtId="1" fontId="9"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8" fillId="0" borderId="0" xfId="0" applyNumberFormat="1" applyFont="1" applyBorder="1" applyAlignment="1" applyProtection="1">
      <alignment/>
      <protection locked="0"/>
    </xf>
    <xf numFmtId="1" fontId="9" fillId="0" borderId="11"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2" fontId="53" fillId="0" borderId="9" xfId="0" applyNumberFormat="1" applyFont="1" applyFill="1" applyBorder="1" applyAlignment="1" applyProtection="1">
      <alignment horizontal="center" vertical="center" wrapText="1"/>
      <protection locked="0"/>
    </xf>
    <xf numFmtId="2" fontId="54" fillId="0" borderId="9"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9" xfId="0" applyNumberFormat="1" applyFont="1" applyFill="1" applyBorder="1" applyAlignment="1" applyProtection="1">
      <alignment horizontal="center" vertical="center" wrapText="1"/>
      <protection locked="0"/>
    </xf>
    <xf numFmtId="2" fontId="25" fillId="0" borderId="0" xfId="32" applyNumberFormat="1" applyFont="1" applyFill="1" applyBorder="1" applyAlignment="1" applyProtection="1">
      <alignment horizontal="center" vertical="top"/>
      <protection locked="0"/>
    </xf>
    <xf numFmtId="2" fontId="24" fillId="0" borderId="0" xfId="32" applyNumberFormat="1" applyFont="1" applyFill="1" applyProtection="1">
      <alignment/>
      <protection locked="0"/>
    </xf>
    <xf numFmtId="2" fontId="8"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vertical="top" wrapText="1"/>
      <protection locked="0"/>
    </xf>
    <xf numFmtId="0" fontId="0" fillId="0" borderId="0" xfId="0" applyFill="1" applyAlignment="1" applyProtection="1">
      <alignment/>
      <protection locked="0"/>
    </xf>
    <xf numFmtId="2" fontId="9" fillId="0" borderId="9" xfId="0" applyNumberFormat="1" applyFont="1" applyFill="1" applyBorder="1" applyAlignment="1" applyProtection="1" quotePrefix="1">
      <alignment horizontal="center"/>
      <protection locked="0"/>
    </xf>
    <xf numFmtId="0" fontId="105" fillId="0" borderId="0" xfId="0" applyFont="1" applyAlignment="1" applyProtection="1">
      <alignment/>
      <protection locked="0"/>
    </xf>
    <xf numFmtId="0" fontId="95" fillId="0" borderId="0" xfId="21" applyFill="1" applyAlignment="1" applyProtection="1">
      <alignment/>
      <protection/>
    </xf>
    <xf numFmtId="0" fontId="9" fillId="9" borderId="9" xfId="0" applyFont="1" applyFill="1" applyBorder="1" applyAlignment="1" applyProtection="1">
      <alignment horizontal="center" wrapText="1"/>
      <protection locked="0"/>
    </xf>
    <xf numFmtId="0" fontId="0" fillId="0" borderId="18" xfId="0" applyBorder="1" applyAlignment="1" quotePrefix="1">
      <alignment horizontal="center" vertical="center"/>
    </xf>
    <xf numFmtId="2" fontId="9" fillId="11" borderId="16" xfId="0" applyNumberFormat="1" applyFont="1" applyFill="1" applyBorder="1" applyAlignment="1" applyProtection="1">
      <alignment horizontal="center" vertical="top" wrapText="1"/>
      <protection locked="0"/>
    </xf>
    <xf numFmtId="2" fontId="9" fillId="16" borderId="9" xfId="0" applyNumberFormat="1" applyFont="1" applyFill="1" applyBorder="1" applyAlignment="1" applyProtection="1">
      <alignment horizontal="center" vertical="top" wrapText="1"/>
      <protection locked="0"/>
    </xf>
    <xf numFmtId="2" fontId="9" fillId="10" borderId="9" xfId="0" applyNumberFormat="1" applyFont="1" applyFill="1" applyBorder="1" applyAlignment="1" applyProtection="1">
      <alignment horizontal="center" vertical="top" wrapText="1"/>
      <protection locked="0"/>
    </xf>
    <xf numFmtId="2" fontId="9" fillId="10" borderId="9"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vertical="center" wrapText="1"/>
      <protection locked="0"/>
    </xf>
    <xf numFmtId="2" fontId="9" fillId="23" borderId="9" xfId="0" applyNumberFormat="1" applyFont="1" applyFill="1" applyBorder="1" applyAlignment="1" applyProtection="1">
      <alignment horizontal="center"/>
      <protection locked="0"/>
    </xf>
    <xf numFmtId="2" fontId="9" fillId="10" borderId="9" xfId="0" applyNumberFormat="1" applyFont="1" applyFill="1" applyBorder="1" applyAlignment="1" applyProtection="1">
      <alignment/>
      <protection locked="0"/>
    </xf>
    <xf numFmtId="0" fontId="25" fillId="0" borderId="10" xfId="31" applyFont="1" applyBorder="1" applyAlignment="1" applyProtection="1">
      <alignment horizontal="left"/>
      <protection locked="0"/>
    </xf>
    <xf numFmtId="0" fontId="25" fillId="0" borderId="18" xfId="31" applyFont="1" applyBorder="1" applyAlignment="1" applyProtection="1">
      <alignment horizontal="left"/>
      <protection locked="0"/>
    </xf>
    <xf numFmtId="0" fontId="25" fillId="0" borderId="17" xfId="31" applyFont="1" applyBorder="1" applyAlignment="1" applyProtection="1">
      <alignment/>
      <protection locked="0"/>
    </xf>
    <xf numFmtId="0" fontId="25" fillId="0" borderId="18" xfId="31" applyFont="1" applyBorder="1" applyAlignment="1" applyProtection="1">
      <alignment/>
      <protection locked="0"/>
    </xf>
    <xf numFmtId="168" fontId="25" fillId="0" borderId="10" xfId="31" applyNumberFormat="1" applyFont="1" applyFill="1" applyBorder="1" applyAlignment="1" applyProtection="1">
      <alignment horizontal="left"/>
      <protection locked="0"/>
    </xf>
    <xf numFmtId="168" fontId="25" fillId="0" borderId="18" xfId="31" applyNumberFormat="1" applyFont="1" applyFill="1" applyBorder="1" applyAlignment="1" applyProtection="1">
      <alignment horizontal="left"/>
      <protection locked="0"/>
    </xf>
    <xf numFmtId="166" fontId="25" fillId="0" borderId="10" xfId="31" applyNumberFormat="1" applyFont="1" applyFill="1" applyBorder="1" applyAlignment="1" applyProtection="1">
      <alignment horizontal="left"/>
      <protection locked="0"/>
    </xf>
    <xf numFmtId="166" fontId="25" fillId="0" borderId="18" xfId="31" applyNumberFormat="1" applyFont="1" applyFill="1" applyBorder="1" applyAlignment="1" applyProtection="1">
      <alignment horizontal="left"/>
      <protection locked="0"/>
    </xf>
    <xf numFmtId="0" fontId="127" fillId="0" borderId="0" xfId="0" applyFont="1" applyFill="1" applyAlignment="1" applyProtection="1">
      <alignment horizontal="left" indent="4"/>
      <protection locked="0"/>
    </xf>
    <xf numFmtId="0" fontId="120" fillId="0" borderId="0" xfId="0" applyFont="1" applyAlignment="1" applyProtection="1">
      <alignment horizontal="center" vertical="center"/>
      <protection locked="0"/>
    </xf>
    <xf numFmtId="0" fontId="12" fillId="0" borderId="0" xfId="0" applyFont="1" applyAlignment="1">
      <alignment horizontal="left" vertical="top"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2" fontId="9" fillId="0" borderId="10"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18" fillId="0" borderId="16" xfId="0" applyFont="1" applyBorder="1" applyAlignment="1">
      <alignment horizontal="center" vertical="center" wrapText="1"/>
    </xf>
    <xf numFmtId="0" fontId="9" fillId="0" borderId="14" xfId="0" applyFont="1" applyFill="1" applyBorder="1" applyAlignment="1">
      <alignment horizontal="center" vertical="top" wrapText="1"/>
    </xf>
    <xf numFmtId="0" fontId="118" fillId="0" borderId="16" xfId="0" applyFont="1" applyFill="1" applyBorder="1" applyAlignment="1">
      <alignment horizont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horizontal="center" vertical="top" wrapText="1"/>
    </xf>
    <xf numFmtId="2" fontId="11" fillId="0" borderId="0" xfId="0" applyNumberFormat="1" applyFont="1" applyFill="1" applyBorder="1" applyAlignment="1" applyProtection="1">
      <alignment horizontal="center" vertical="top" wrapText="1"/>
      <protection locked="0"/>
    </xf>
    <xf numFmtId="2" fontId="11" fillId="0" borderId="0" xfId="0" applyNumberFormat="1" applyFont="1" applyFill="1" applyAlignment="1" applyProtection="1">
      <alignment horizontal="center" vertical="top" wrapText="1"/>
      <protection locked="0"/>
    </xf>
    <xf numFmtId="2" fontId="32" fillId="0" borderId="0" xfId="0" applyNumberFormat="1" applyFont="1" applyFill="1" applyBorder="1" applyAlignment="1" applyProtection="1">
      <alignment horizontal="center" wrapText="1"/>
      <protection locked="0"/>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2" fontId="8" fillId="0" borderId="14"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2" fillId="0" borderId="0" xfId="0" applyNumberFormat="1" applyFont="1" applyFill="1" applyBorder="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0"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0" xfId="0" applyNumberFormat="1" applyFont="1" applyFill="1" applyAlignment="1" applyProtection="1">
      <alignment horizontal="center" wrapText="1"/>
      <protection locked="0"/>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0"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18" fillId="9" borderId="0" xfId="0" applyFont="1" applyFill="1" applyBorder="1" applyAlignment="1">
      <alignment horizontal="center" vertical="top" wrapText="1"/>
    </xf>
    <xf numFmtId="0" fontId="8" fillId="9" borderId="0" xfId="0" applyFont="1" applyFill="1" applyBorder="1" applyAlignment="1">
      <alignment horizontal="center" wrapText="1"/>
    </xf>
    <xf numFmtId="2" fontId="8" fillId="0" borderId="10"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0"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2" fontId="8" fillId="0" borderId="10"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2" fontId="8" fillId="0" borderId="9" xfId="0" applyNumberFormat="1" applyFont="1" applyFill="1" applyBorder="1" applyAlignment="1" applyProtection="1">
      <alignment horizontal="center" wrapText="1"/>
      <protection locked="0"/>
    </xf>
    <xf numFmtId="0" fontId="8" fillId="0" borderId="10" xfId="0" applyFont="1" applyFill="1" applyBorder="1" applyAlignment="1">
      <alignment wrapText="1"/>
    </xf>
    <xf numFmtId="0" fontId="0" fillId="0" borderId="17" xfId="0" applyBorder="1" applyAlignment="1">
      <alignment wrapText="1"/>
    </xf>
    <xf numFmtId="0" fontId="8" fillId="0" borderId="14" xfId="0" applyFont="1" applyFill="1" applyBorder="1" applyAlignment="1">
      <alignment/>
    </xf>
    <xf numFmtId="2" fontId="8" fillId="0" borderId="17" xfId="0" applyNumberFormat="1" applyFont="1" applyFill="1" applyBorder="1" applyAlignment="1" applyProtection="1">
      <alignment horizont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28" fillId="0" borderId="22" xfId="0" applyFont="1" applyFill="1" applyBorder="1" applyAlignment="1">
      <alignment wrapText="1"/>
    </xf>
    <xf numFmtId="0" fontId="118" fillId="0" borderId="21" xfId="0" applyFont="1" applyFill="1" applyBorder="1" applyAlignment="1">
      <alignment wrapText="1"/>
    </xf>
    <xf numFmtId="0" fontId="118" fillId="0" borderId="19" xfId="0" applyFont="1" applyFill="1" applyBorder="1" applyAlignment="1">
      <alignment wrapText="1"/>
    </xf>
    <xf numFmtId="0" fontId="118" fillId="0" borderId="4" xfId="0" applyFont="1" applyFill="1" applyBorder="1" applyAlignment="1">
      <alignment wrapText="1"/>
    </xf>
    <xf numFmtId="2" fontId="8" fillId="0" borderId="14"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2"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0" fontId="8" fillId="9" borderId="20" xfId="0" applyFont="1" applyFill="1" applyBorder="1" applyAlignment="1">
      <alignment horizontal="center"/>
    </xf>
    <xf numFmtId="0" fontId="8" fillId="9" borderId="0" xfId="32" applyFont="1" applyFill="1" applyBorder="1" applyAlignment="1">
      <alignment horizontal="center"/>
      <protection/>
    </xf>
    <xf numFmtId="0" fontId="8" fillId="9" borderId="13" xfId="32" applyFont="1" applyFill="1" applyBorder="1" applyAlignment="1">
      <alignment horizontal="center"/>
      <protection/>
    </xf>
    <xf numFmtId="2" fontId="8" fillId="9" borderId="13" xfId="32" applyNumberFormat="1" applyFont="1" applyFill="1" applyBorder="1" applyAlignment="1" applyProtection="1">
      <alignment horizontal="center"/>
      <protection locked="0"/>
    </xf>
    <xf numFmtId="2" fontId="40" fillId="15" borderId="14" xfId="28" applyNumberFormat="1" applyFont="1" applyFill="1" applyBorder="1" applyAlignment="1" applyProtection="1">
      <alignment horizontal="center" vertical="center"/>
      <protection locked="0"/>
    </xf>
    <xf numFmtId="2" fontId="40" fillId="15" borderId="16" xfId="28" applyNumberFormat="1" applyFont="1" applyFill="1" applyBorder="1" applyAlignment="1" applyProtection="1">
      <alignment horizontal="center" vertical="center"/>
      <protection locked="0"/>
    </xf>
    <xf numFmtId="2" fontId="125" fillId="15" borderId="9" xfId="28" applyNumberFormat="1" applyFont="1" applyFill="1" applyBorder="1" applyAlignment="1" applyProtection="1">
      <alignment horizontal="center" vertical="center"/>
      <protection locked="0"/>
    </xf>
    <xf numFmtId="2" fontId="125" fillId="15" borderId="39" xfId="28" applyNumberFormat="1" applyFont="1" applyFill="1" applyBorder="1" applyAlignment="1" applyProtection="1">
      <alignment horizontal="center" vertical="center"/>
      <protection locked="0"/>
    </xf>
    <xf numFmtId="2" fontId="125" fillId="15" borderId="16" xfId="28" applyNumberFormat="1" applyFont="1" applyFill="1" applyBorder="1" applyAlignment="1" applyProtection="1">
      <alignment horizontal="center" vertical="center"/>
      <protection locked="0"/>
    </xf>
    <xf numFmtId="0" fontId="41" fillId="15" borderId="0" xfId="28" applyFont="1" applyFill="1" applyAlignment="1">
      <alignment/>
      <protection/>
    </xf>
    <xf numFmtId="0" fontId="34" fillId="15" borderId="40" xfId="28" applyFont="1" applyFill="1" applyBorder="1" applyAlignment="1">
      <alignment horizontal="center" vertical="center" wrapText="1"/>
      <protection/>
    </xf>
    <xf numFmtId="0" fontId="34" fillId="15" borderId="37" xfId="28" applyFont="1" applyFill="1" applyBorder="1" applyAlignment="1">
      <alignment horizontal="center" vertical="center" wrapText="1"/>
      <protection/>
    </xf>
    <xf numFmtId="0" fontId="34" fillId="15" borderId="31" xfId="28" applyFont="1" applyFill="1" applyBorder="1" applyAlignment="1">
      <alignment horizontal="center" vertical="center" wrapText="1"/>
      <protection/>
    </xf>
    <xf numFmtId="0" fontId="39" fillId="15" borderId="40" xfId="28" applyFont="1" applyFill="1" applyBorder="1" applyAlignment="1">
      <alignment horizontal="center" vertical="center" wrapText="1"/>
      <protection/>
    </xf>
    <xf numFmtId="0" fontId="39" fillId="15" borderId="38" xfId="28" applyFont="1" applyFill="1" applyBorder="1" applyAlignment="1">
      <alignment horizontal="center" vertical="center" wrapText="1"/>
      <protection/>
    </xf>
    <xf numFmtId="0" fontId="39" fillId="15" borderId="31" xfId="28" applyFont="1" applyFill="1" applyBorder="1" applyAlignment="1">
      <alignment horizontal="center" vertical="center" wrapText="1"/>
      <protection/>
    </xf>
    <xf numFmtId="0" fontId="39" fillId="15" borderId="41" xfId="28" applyFont="1" applyFill="1" applyBorder="1" applyAlignment="1">
      <alignment horizontal="center"/>
      <protection/>
    </xf>
    <xf numFmtId="0" fontId="39" fillId="15" borderId="42" xfId="28" applyFont="1" applyFill="1" applyBorder="1" applyAlignment="1">
      <alignment horizontal="center"/>
      <protection/>
    </xf>
    <xf numFmtId="0" fontId="39" fillId="15" borderId="43" xfId="28" applyFont="1" applyFill="1" applyBorder="1" applyAlignment="1">
      <alignment horizontal="center"/>
      <protection/>
    </xf>
    <xf numFmtId="2" fontId="40" fillId="15" borderId="15" xfId="28" applyNumberFormat="1" applyFont="1" applyFill="1" applyBorder="1" applyAlignment="1" applyProtection="1">
      <alignment horizontal="center" vertical="center"/>
      <protection locked="0"/>
    </xf>
    <xf numFmtId="0" fontId="0" fillId="19" borderId="44" xfId="0" applyFill="1" applyBorder="1" applyAlignment="1">
      <alignment horizontal="center" vertical="center"/>
    </xf>
    <xf numFmtId="0" fontId="0" fillId="19" borderId="32" xfId="0" applyFill="1" applyBorder="1" applyAlignment="1">
      <alignment horizontal="center" vertical="center"/>
    </xf>
    <xf numFmtId="0" fontId="0" fillId="19" borderId="45" xfId="0" applyFill="1" applyBorder="1" applyAlignment="1">
      <alignment horizontal="center" vertical="center"/>
    </xf>
    <xf numFmtId="0" fontId="0" fillId="19" borderId="40" xfId="0" applyFill="1" applyBorder="1" applyAlignment="1">
      <alignment horizontal="center" vertical="center"/>
    </xf>
    <xf numFmtId="0" fontId="0" fillId="19" borderId="38" xfId="0" applyFill="1" applyBorder="1" applyAlignment="1">
      <alignment horizontal="center" vertical="center"/>
    </xf>
    <xf numFmtId="0" fontId="0" fillId="19" borderId="31" xfId="0" applyFill="1" applyBorder="1" applyAlignment="1">
      <alignment horizontal="center" vertical="center"/>
    </xf>
    <xf numFmtId="0" fontId="0" fillId="0" borderId="9" xfId="0" applyBorder="1" applyAlignment="1">
      <alignment horizontal="left" vertical="center" wrapText="1"/>
    </xf>
  </cellXfs>
  <cellStyles count="29">
    <cellStyle name="Normal" xfId="0"/>
    <cellStyle name="Avertissement" xfId="15"/>
    <cellStyle name="Calcul" xfId="16"/>
    <cellStyle name="Cellule liée" xfId="17"/>
    <cellStyle name="Commentaire" xfId="18"/>
    <cellStyle name="Entrée" xfId="19"/>
    <cellStyle name="Insatisfaisant" xfId="20"/>
    <cellStyle name="Hyperlink" xfId="21"/>
    <cellStyle name="Followed Hyperlink" xfId="22"/>
    <cellStyle name="Comma" xfId="23"/>
    <cellStyle name="Comma [0]" xfId="24"/>
    <cellStyle name="Currency" xfId="25"/>
    <cellStyle name="Currency [0]" xfId="26"/>
    <cellStyle name="Neutre" xfId="27"/>
    <cellStyle name="Normal 2" xfId="28"/>
    <cellStyle name="Normal 2 2" xfId="29"/>
    <cellStyle name="Normal 2_Graphique 621 T1 T409" xfId="30"/>
    <cellStyle name="Normal 3" xfId="31"/>
    <cellStyle name="Normalny 13" xfId="32"/>
    <cellStyle name="Percent" xfId="33"/>
    <cellStyle name="RenvoiPage" xfId="34"/>
    <cellStyle name="Satisfaisant" xfId="35"/>
    <cellStyle name="Texte explicatif" xfId="36"/>
    <cellStyle name="Titre" xfId="37"/>
    <cellStyle name="Titre 1" xfId="38"/>
    <cellStyle name="Titre 2" xfId="39"/>
    <cellStyle name="Titre 3" xfId="40"/>
    <cellStyle name="Titre 4" xfId="41"/>
    <cellStyle name="Vérification" xfId="42"/>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990600</xdr:colOff>
      <xdr:row>2</xdr:row>
      <xdr:rowOff>161925</xdr:rowOff>
    </xdr:to>
    <xdr:pic>
      <xdr:nvPicPr>
        <xdr:cNvPr id="1" name="Image 2" descr="Logo_ACP.png"/>
        <xdr:cNvPicPr preferRelativeResize="1">
          <a:picLocks noChangeAspect="1"/>
        </xdr:cNvPicPr>
      </xdr:nvPicPr>
      <xdr:blipFill>
        <a:blip r:embed="rId1"/>
        <a:stretch>
          <a:fillRect/>
        </a:stretch>
      </xdr:blipFill>
      <xdr:spPr>
        <a:xfrm>
          <a:off x="9525" y="9525"/>
          <a:ext cx="981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A7" sqref="A7"/>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494"/>
      <c r="B1" s="494"/>
      <c r="C1" s="807" t="s">
        <v>1600</v>
      </c>
      <c r="D1" s="807" t="s">
        <v>1652</v>
      </c>
    </row>
    <row r="2" spans="1:4" ht="15">
      <c r="A2" s="494"/>
      <c r="B2" s="494"/>
      <c r="C2" s="494"/>
      <c r="D2" s="494"/>
    </row>
    <row r="3" spans="1:4" ht="15">
      <c r="A3" s="494"/>
      <c r="B3" s="494"/>
      <c r="C3" s="494"/>
      <c r="D3" s="494"/>
    </row>
    <row r="4" spans="1:4" ht="15">
      <c r="A4" s="494"/>
      <c r="B4" s="494"/>
      <c r="C4" s="494"/>
      <c r="D4" s="494"/>
    </row>
    <row r="5" spans="1:4" ht="15">
      <c r="A5" s="827" t="s">
        <v>1292</v>
      </c>
      <c r="B5" s="827"/>
      <c r="C5" s="827"/>
      <c r="D5" s="827"/>
    </row>
    <row r="6" spans="1:4" ht="15">
      <c r="A6" s="827" t="s">
        <v>1293</v>
      </c>
      <c r="B6" s="827"/>
      <c r="C6" s="827"/>
      <c r="D6" s="827"/>
    </row>
    <row r="7" spans="1:4" ht="15">
      <c r="A7" s="495"/>
      <c r="B7" s="495"/>
      <c r="C7" s="495"/>
      <c r="D7" s="495"/>
    </row>
    <row r="8" spans="1:4" ht="15">
      <c r="A8" s="495"/>
      <c r="B8" s="495"/>
      <c r="C8" s="495"/>
      <c r="D8" s="495"/>
    </row>
    <row r="9" spans="1:4" ht="15">
      <c r="A9" s="494" t="s">
        <v>1597</v>
      </c>
      <c r="B9" s="495"/>
      <c r="C9" s="786"/>
      <c r="D9" s="786"/>
    </row>
    <row r="10" spans="1:4" ht="12.75" customHeight="1">
      <c r="A10" s="496" t="s">
        <v>1291</v>
      </c>
      <c r="B10" s="495"/>
      <c r="C10" s="495"/>
      <c r="D10" s="495"/>
    </row>
    <row r="11" spans="1:4" ht="12.75" customHeight="1">
      <c r="A11" s="496"/>
      <c r="B11" s="495"/>
      <c r="C11" s="495"/>
      <c r="D11" s="495"/>
    </row>
    <row r="12" spans="1:4" ht="12.75" customHeight="1">
      <c r="A12" s="496"/>
      <c r="B12" s="495"/>
      <c r="C12" s="495"/>
      <c r="D12" s="495"/>
    </row>
    <row r="13" spans="1:4" ht="15">
      <c r="A13" s="495"/>
      <c r="B13" s="497" t="s">
        <v>1280</v>
      </c>
      <c r="C13" s="818"/>
      <c r="D13" s="821"/>
    </row>
    <row r="14" spans="1:4" ht="15">
      <c r="A14" s="495"/>
      <c r="B14" s="497" t="s">
        <v>1281</v>
      </c>
      <c r="C14" s="818"/>
      <c r="D14" s="821"/>
    </row>
    <row r="15" spans="1:4" ht="15">
      <c r="A15" s="495"/>
      <c r="B15" s="497" t="s">
        <v>1282</v>
      </c>
      <c r="C15" s="818"/>
      <c r="D15" s="821"/>
    </row>
    <row r="16" spans="1:4" ht="15">
      <c r="A16" s="495"/>
      <c r="B16" s="497" t="s">
        <v>1283</v>
      </c>
      <c r="C16" s="818"/>
      <c r="D16" s="819"/>
    </row>
    <row r="17" spans="1:4" ht="9" customHeight="1">
      <c r="A17" s="495"/>
      <c r="B17" s="495"/>
      <c r="C17" s="495"/>
      <c r="D17" s="495"/>
    </row>
    <row r="18" spans="1:4" ht="15">
      <c r="A18" s="497" t="s">
        <v>1284</v>
      </c>
      <c r="B18" s="818"/>
      <c r="C18" s="820"/>
      <c r="D18" s="821"/>
    </row>
    <row r="19" spans="1:4" ht="15">
      <c r="A19" s="497" t="s">
        <v>1285</v>
      </c>
      <c r="B19" s="818" t="s">
        <v>1547</v>
      </c>
      <c r="C19" s="819"/>
      <c r="D19" s="498"/>
    </row>
    <row r="20" spans="1:4" ht="16.5" customHeight="1">
      <c r="A20" s="493"/>
      <c r="B20" s="493"/>
      <c r="C20" s="498"/>
      <c r="D20" s="498"/>
    </row>
    <row r="21" spans="1:4" ht="15">
      <c r="A21" s="505" t="str">
        <f>__TABLE__!A41</f>
        <v>Numéro (4 chiffres)</v>
      </c>
      <c r="B21" s="381"/>
      <c r="C21" s="499"/>
      <c r="D21" s="499"/>
    </row>
    <row r="22" spans="1:4" ht="15">
      <c r="A22" s="506" t="str">
        <f>__TABLE__!A39</f>
        <v>Nature d'activité (2 chiffres)</v>
      </c>
      <c r="B22" s="503">
        <v>1</v>
      </c>
      <c r="C22" s="822" t="s">
        <v>1551</v>
      </c>
      <c r="D22" s="823"/>
    </row>
    <row r="23" spans="1:4" ht="15">
      <c r="A23" s="507" t="str">
        <f>__TABLE__!A40</f>
        <v>Forme juridique (2 chiffres)</v>
      </c>
      <c r="B23" s="504">
        <v>1</v>
      </c>
      <c r="C23" s="824" t="s">
        <v>1559</v>
      </c>
      <c r="D23" s="825"/>
    </row>
    <row r="24" spans="1:4" ht="15">
      <c r="A24" s="382" t="str">
        <f>__TABLE__!A42</f>
        <v>Non applicable</v>
      </c>
      <c r="B24" s="383"/>
      <c r="C24" s="498"/>
      <c r="D24" s="498"/>
    </row>
    <row r="25" spans="1:4" ht="12.75" customHeight="1">
      <c r="A25" s="493"/>
      <c r="B25" s="493"/>
      <c r="C25" s="498"/>
      <c r="D25" s="498"/>
    </row>
    <row r="26" spans="1:4" ht="15">
      <c r="A26" s="501" t="s">
        <v>1289</v>
      </c>
      <c r="B26" s="383"/>
      <c r="C26" s="498"/>
      <c r="D26" s="498"/>
    </row>
    <row r="27" spans="1:4" ht="14.25" customHeight="1">
      <c r="A27" s="493"/>
      <c r="B27" s="493"/>
      <c r="C27" s="498"/>
      <c r="D27" s="498"/>
    </row>
    <row r="28" spans="1:4" ht="15">
      <c r="A28" s="500" t="s">
        <v>1290</v>
      </c>
      <c r="B28" s="385" t="str">
        <f>IF(indexCode=3,TEXT(RNMP,"000\ 000\ 000"),TEXT(NUMERO*10000+NA*100+FJ,"0000\ 00\ 00"))</f>
        <v>0000 01 01</v>
      </c>
      <c r="C28" s="502"/>
      <c r="D28" s="498"/>
    </row>
    <row r="29" spans="1:4" ht="15">
      <c r="A29" s="387"/>
      <c r="B29" s="386"/>
      <c r="C29" s="386"/>
      <c r="D29" s="384"/>
    </row>
    <row r="30" spans="1:4" ht="12" customHeight="1">
      <c r="A30" s="388"/>
      <c r="B30" s="388"/>
      <c r="C30" s="388"/>
      <c r="D30" s="388"/>
    </row>
    <row r="31" spans="1:4" s="391" customFormat="1" ht="15">
      <c r="A31" s="389"/>
      <c r="B31" s="390"/>
      <c r="C31" s="390"/>
      <c r="D31" s="390"/>
    </row>
    <row r="32" spans="1:4" s="394" customFormat="1" ht="15">
      <c r="A32" s="392"/>
      <c r="B32" s="393"/>
      <c r="C32" s="393"/>
      <c r="D32" s="393"/>
    </row>
    <row r="33" spans="1:4" s="394" customFormat="1" ht="15">
      <c r="A33" s="395"/>
      <c r="B33" s="393"/>
      <c r="C33" s="393"/>
      <c r="D33" s="393"/>
    </row>
    <row r="34" spans="1:4" s="394" customFormat="1" ht="15">
      <c r="A34" s="396"/>
      <c r="B34" s="393"/>
      <c r="C34" s="393"/>
      <c r="D34" s="393"/>
    </row>
    <row r="35" spans="1:4" s="391" customFormat="1" ht="15">
      <c r="A35" s="397"/>
      <c r="B35" s="390"/>
      <c r="C35" s="390"/>
      <c r="D35" s="390"/>
    </row>
    <row r="36" spans="1:4" s="391" customFormat="1" ht="15">
      <c r="A36" s="397"/>
      <c r="B36" s="390"/>
      <c r="C36" s="390"/>
      <c r="D36" s="390"/>
    </row>
    <row r="37" spans="1:4" s="394" customFormat="1" ht="15">
      <c r="A37" s="393"/>
      <c r="B37" s="393"/>
      <c r="C37" s="393"/>
      <c r="D37" s="393"/>
    </row>
    <row r="38" spans="1:4" s="394" customFormat="1" ht="15">
      <c r="A38" s="395"/>
      <c r="B38" s="393"/>
      <c r="C38" s="393"/>
      <c r="D38" s="393"/>
    </row>
    <row r="39" spans="1:4" s="394" customFormat="1" ht="15">
      <c r="A39" s="396"/>
      <c r="B39" s="393"/>
      <c r="C39" s="393"/>
      <c r="D39" s="393"/>
    </row>
    <row r="41" spans="1:4" s="394" customFormat="1" ht="15">
      <c r="A41" s="396"/>
      <c r="B41" s="393"/>
      <c r="C41" s="393"/>
      <c r="D41" s="393"/>
    </row>
    <row r="42" spans="1:4" s="394" customFormat="1" ht="15">
      <c r="A42" s="396"/>
      <c r="B42" s="393"/>
      <c r="C42" s="393"/>
      <c r="D42" s="393"/>
    </row>
    <row r="43" spans="1:4" ht="15">
      <c r="A43" s="396"/>
      <c r="B43" s="392"/>
      <c r="C43" s="392"/>
      <c r="D43" s="392"/>
    </row>
    <row r="44" spans="1:4" ht="15">
      <c r="A44" s="396"/>
      <c r="B44" s="392"/>
      <c r="C44" s="392"/>
      <c r="D44" s="392"/>
    </row>
    <row r="45" spans="1:4" ht="15">
      <c r="A45" s="396"/>
      <c r="B45" s="392"/>
      <c r="C45" s="392"/>
      <c r="D45" s="392"/>
    </row>
    <row r="46" spans="1:4" ht="15">
      <c r="A46" s="396"/>
      <c r="B46" s="392"/>
      <c r="C46" s="392"/>
      <c r="D46" s="392"/>
    </row>
    <row r="47" spans="1:4" ht="16.5" customHeight="1">
      <c r="A47" s="826"/>
      <c r="B47" s="826"/>
      <c r="C47" s="826"/>
      <c r="D47" s="392"/>
    </row>
    <row r="48" spans="1:4" ht="15">
      <c r="A48" s="396"/>
      <c r="B48" s="392"/>
      <c r="C48" s="392"/>
      <c r="D48" s="392"/>
    </row>
    <row r="49" spans="1:4" ht="15">
      <c r="A49" s="396"/>
      <c r="B49" s="392"/>
      <c r="C49" s="392"/>
      <c r="D49" s="392"/>
    </row>
    <row r="50" spans="1:4" s="394" customFormat="1" ht="15">
      <c r="A50" s="396"/>
      <c r="B50" s="393"/>
      <c r="C50" s="393"/>
      <c r="D50" s="393"/>
    </row>
    <row r="51" spans="1:4" s="391" customFormat="1" ht="15">
      <c r="A51" s="389"/>
      <c r="B51" s="390"/>
      <c r="C51" s="390"/>
      <c r="D51" s="390"/>
    </row>
    <row r="52" spans="1:4" s="391" customFormat="1" ht="15">
      <c r="A52" s="389"/>
      <c r="B52" s="390"/>
      <c r="C52" s="390"/>
      <c r="D52" s="390"/>
    </row>
    <row r="53" spans="1:4" ht="15">
      <c r="A53" s="389"/>
      <c r="B53" s="392"/>
      <c r="C53" s="392"/>
      <c r="D53" s="392"/>
    </row>
    <row r="54" spans="1:4" ht="15">
      <c r="A54" s="392"/>
      <c r="B54" s="392"/>
      <c r="C54" s="392"/>
      <c r="D54" s="392"/>
    </row>
    <row r="55" spans="1:4" s="394" customFormat="1" ht="15">
      <c r="A55" s="396"/>
      <c r="B55" s="393"/>
      <c r="C55" s="393"/>
      <c r="D55" s="393"/>
    </row>
  </sheetData>
  <sheetProtection password="DAB2" sheet="1"/>
  <mergeCells count="11">
    <mergeCell ref="A5:D5"/>
    <mergeCell ref="A6:D6"/>
    <mergeCell ref="C13:D13"/>
    <mergeCell ref="C14:D14"/>
    <mergeCell ref="C15:D15"/>
    <mergeCell ref="C16:D16"/>
    <mergeCell ref="B18:D18"/>
    <mergeCell ref="B19:C19"/>
    <mergeCell ref="C22:D22"/>
    <mergeCell ref="C23:D23"/>
    <mergeCell ref="A47:C47"/>
  </mergeCells>
  <conditionalFormatting sqref="A24">
    <cfRule type="expression" priority="2" dxfId="0" stopIfTrue="1">
      <formula>indexCode=3</formula>
    </cfRule>
  </conditionalFormatting>
  <conditionalFormatting sqref="A21:A23">
    <cfRule type="expression" priority="1" dxfId="0"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D13" sqref="D13"/>
    </sheetView>
  </sheetViews>
  <sheetFormatPr defaultColWidth="9.140625" defaultRowHeight="15"/>
  <cols>
    <col min="1" max="1" width="9.7109375" style="12" customWidth="1"/>
    <col min="2" max="2" width="47.28125" style="12" customWidth="1"/>
    <col min="3" max="3" width="6.57421875" style="234" customWidth="1"/>
    <col min="4" max="4" width="27.140625" style="12" customWidth="1"/>
    <col min="5" max="5" width="23.421875" style="12" customWidth="1"/>
    <col min="6" max="6" width="23.7109375" style="12" customWidth="1"/>
    <col min="7" max="7" width="27.57421875" style="12" customWidth="1"/>
    <col min="8" max="8" width="28.00390625" style="12" customWidth="1"/>
    <col min="9" max="16384" width="9.140625" style="12" customWidth="1"/>
  </cols>
  <sheetData>
    <row r="1" spans="1:7" ht="15.75">
      <c r="A1" s="171"/>
      <c r="F1" s="175"/>
      <c r="G1" s="176" t="s">
        <v>419</v>
      </c>
    </row>
    <row r="2" spans="1:12" ht="18" customHeight="1">
      <c r="A2" s="6" t="s">
        <v>18</v>
      </c>
      <c r="B2" s="93"/>
      <c r="C2" s="235"/>
      <c r="D2" s="93"/>
      <c r="E2" s="93"/>
      <c r="F2" s="177"/>
      <c r="G2" s="174" t="s">
        <v>420</v>
      </c>
      <c r="H2" s="53"/>
      <c r="I2" s="53"/>
      <c r="J2" s="53"/>
      <c r="K2" s="13"/>
      <c r="L2" s="13"/>
    </row>
    <row r="3" spans="1:12" ht="19.5" customHeight="1">
      <c r="A3" s="5" t="s">
        <v>594</v>
      </c>
      <c r="B3" s="18"/>
      <c r="C3" s="105"/>
      <c r="D3" s="18"/>
      <c r="E3" s="93"/>
      <c r="F3" s="788"/>
      <c r="G3" s="781"/>
      <c r="H3" s="53"/>
      <c r="I3" s="53"/>
      <c r="J3" s="53"/>
      <c r="K3" s="13"/>
      <c r="L3" s="13"/>
    </row>
    <row r="4" spans="1:12" ht="14.25">
      <c r="A4" s="5"/>
      <c r="B4" s="18"/>
      <c r="C4" s="105"/>
      <c r="D4" s="18"/>
      <c r="E4" s="93"/>
      <c r="F4" s="75"/>
      <c r="G4" s="75"/>
      <c r="H4" s="53"/>
      <c r="I4" s="53"/>
      <c r="J4" s="53"/>
      <c r="K4" s="13"/>
      <c r="L4" s="13"/>
    </row>
    <row r="5" spans="1:12" ht="14.25">
      <c r="A5" s="219" t="s">
        <v>285</v>
      </c>
      <c r="B5" s="231"/>
      <c r="C5" s="236">
        <v>1</v>
      </c>
      <c r="D5" s="674"/>
      <c r="E5" s="676"/>
      <c r="F5" s="627"/>
      <c r="G5" s="627"/>
      <c r="H5" s="544"/>
      <c r="I5" s="53"/>
      <c r="J5" s="53"/>
      <c r="K5" s="13"/>
      <c r="L5" s="13"/>
    </row>
    <row r="6" spans="1:12" ht="14.25">
      <c r="A6" s="219" t="s">
        <v>286</v>
      </c>
      <c r="B6" s="231"/>
      <c r="C6" s="236">
        <v>2</v>
      </c>
      <c r="D6" s="674"/>
      <c r="E6" s="676"/>
      <c r="F6" s="627"/>
      <c r="G6" s="627"/>
      <c r="H6" s="544"/>
      <c r="I6" s="53"/>
      <c r="J6" s="53"/>
      <c r="K6" s="13"/>
      <c r="L6" s="13"/>
    </row>
    <row r="7" spans="1:12" ht="14.25">
      <c r="A7" s="232" t="s">
        <v>327</v>
      </c>
      <c r="B7" s="222"/>
      <c r="C7" s="236">
        <v>3</v>
      </c>
      <c r="D7" s="675"/>
      <c r="E7" s="628"/>
      <c r="F7" s="544"/>
      <c r="G7" s="628"/>
      <c r="H7" s="544"/>
      <c r="I7" s="53"/>
      <c r="J7" s="53"/>
      <c r="K7" s="13"/>
      <c r="L7" s="13"/>
    </row>
    <row r="8" spans="1:12" ht="14.25">
      <c r="A8" s="96" t="s">
        <v>410</v>
      </c>
      <c r="B8" s="117"/>
      <c r="C8" s="236">
        <v>4</v>
      </c>
      <c r="D8" s="648"/>
      <c r="E8" s="628"/>
      <c r="F8" s="544"/>
      <c r="G8" s="628"/>
      <c r="H8" s="544"/>
      <c r="I8" s="53"/>
      <c r="J8" s="53"/>
      <c r="K8" s="13"/>
      <c r="L8" s="13"/>
    </row>
    <row r="9" spans="1:12" ht="14.25">
      <c r="A9" s="76"/>
      <c r="B9" s="3"/>
      <c r="C9" s="426"/>
      <c r="D9" s="628"/>
      <c r="E9" s="628"/>
      <c r="F9" s="544"/>
      <c r="G9" s="628"/>
      <c r="H9" s="544"/>
      <c r="I9" s="53"/>
      <c r="J9" s="53"/>
      <c r="K9" s="13"/>
      <c r="L9" s="13"/>
    </row>
    <row r="10" spans="1:12" ht="71.25">
      <c r="A10" s="61"/>
      <c r="B10" s="101" t="s">
        <v>602</v>
      </c>
      <c r="C10" s="427"/>
      <c r="D10" s="677" t="s">
        <v>1308</v>
      </c>
      <c r="E10" s="677" t="s">
        <v>600</v>
      </c>
      <c r="F10" s="677" t="s">
        <v>598</v>
      </c>
      <c r="G10" s="677" t="s">
        <v>644</v>
      </c>
      <c r="H10" s="677" t="s">
        <v>639</v>
      </c>
      <c r="I10" s="53"/>
      <c r="J10" s="53"/>
      <c r="K10" s="13"/>
      <c r="L10" s="13"/>
    </row>
    <row r="11" spans="1:12" ht="14.25">
      <c r="A11" s="61"/>
      <c r="B11" s="99"/>
      <c r="C11" s="426"/>
      <c r="D11" s="553"/>
      <c r="E11" s="670"/>
      <c r="F11" s="670"/>
      <c r="G11" s="618"/>
      <c r="H11" s="618"/>
      <c r="I11" s="53"/>
      <c r="J11" s="53"/>
      <c r="K11" s="13"/>
      <c r="L11" s="13"/>
    </row>
    <row r="12" spans="1:12" ht="14.25">
      <c r="A12" s="61"/>
      <c r="B12" s="8" t="s">
        <v>601</v>
      </c>
      <c r="C12" s="426">
        <v>5</v>
      </c>
      <c r="D12" s="678"/>
      <c r="E12" s="679"/>
      <c r="F12" s="679"/>
      <c r="G12" s="679"/>
      <c r="H12" s="626"/>
      <c r="I12" s="53"/>
      <c r="J12" s="53"/>
      <c r="K12" s="13"/>
      <c r="L12" s="13"/>
    </row>
    <row r="13" spans="1:12" ht="14.25">
      <c r="A13" s="61"/>
      <c r="B13" s="68" t="s">
        <v>1298</v>
      </c>
      <c r="C13" s="426">
        <v>6</v>
      </c>
      <c r="D13" s="557"/>
      <c r="E13" s="680"/>
      <c r="F13" s="681"/>
      <c r="G13" s="679"/>
      <c r="H13" s="652"/>
      <c r="I13" s="53"/>
      <c r="J13" s="53"/>
      <c r="K13" s="13"/>
      <c r="L13" s="13"/>
    </row>
    <row r="14" spans="1:12" ht="14.25">
      <c r="A14" s="61"/>
      <c r="B14" s="68" t="s">
        <v>1299</v>
      </c>
      <c r="C14" s="426">
        <v>7</v>
      </c>
      <c r="D14" s="557"/>
      <c r="E14" s="680"/>
      <c r="F14" s="681"/>
      <c r="G14" s="652"/>
      <c r="H14" s="652"/>
      <c r="I14" s="53"/>
      <c r="J14" s="53"/>
      <c r="K14" s="13"/>
      <c r="L14" s="13"/>
    </row>
    <row r="15" spans="1:12" ht="14.25">
      <c r="A15" s="61"/>
      <c r="B15" s="68" t="s">
        <v>1300</v>
      </c>
      <c r="C15" s="426">
        <v>8</v>
      </c>
      <c r="D15" s="557"/>
      <c r="E15" s="680"/>
      <c r="F15" s="681"/>
      <c r="G15" s="652"/>
      <c r="H15" s="652"/>
      <c r="I15" s="53"/>
      <c r="J15" s="53"/>
      <c r="K15" s="13"/>
      <c r="L15" s="13"/>
    </row>
    <row r="16" spans="1:12" ht="14.25">
      <c r="A16" s="61"/>
      <c r="B16" s="68" t="s">
        <v>1301</v>
      </c>
      <c r="C16" s="426">
        <v>9</v>
      </c>
      <c r="D16" s="557"/>
      <c r="E16" s="680"/>
      <c r="F16" s="681"/>
      <c r="G16" s="652"/>
      <c r="H16" s="652"/>
      <c r="I16" s="53"/>
      <c r="J16" s="53"/>
      <c r="K16" s="13"/>
      <c r="L16" s="13"/>
    </row>
    <row r="17" spans="1:12" ht="14.25">
      <c r="A17" s="61"/>
      <c r="B17" s="68" t="s">
        <v>1302</v>
      </c>
      <c r="C17" s="426">
        <v>10</v>
      </c>
      <c r="D17" s="557"/>
      <c r="E17" s="680"/>
      <c r="F17" s="681"/>
      <c r="G17" s="652"/>
      <c r="H17" s="652"/>
      <c r="I17" s="53"/>
      <c r="J17" s="53"/>
      <c r="K17" s="13"/>
      <c r="L17" s="13"/>
    </row>
    <row r="18" spans="1:12" ht="14.25">
      <c r="A18" s="61"/>
      <c r="B18" s="68" t="s">
        <v>1303</v>
      </c>
      <c r="C18" s="428">
        <v>11</v>
      </c>
      <c r="D18" s="557"/>
      <c r="E18" s="680"/>
      <c r="F18" s="681"/>
      <c r="G18" s="652"/>
      <c r="H18" s="652"/>
      <c r="I18" s="53"/>
      <c r="J18" s="53"/>
      <c r="K18" s="13"/>
      <c r="L18" s="13"/>
    </row>
    <row r="19" spans="1:12" ht="14.25">
      <c r="A19" s="61"/>
      <c r="B19" s="68" t="s">
        <v>1304</v>
      </c>
      <c r="C19" s="428">
        <v>12</v>
      </c>
      <c r="D19" s="557"/>
      <c r="E19" s="680"/>
      <c r="F19" s="681"/>
      <c r="G19" s="652"/>
      <c r="H19" s="652"/>
      <c r="I19" s="53"/>
      <c r="J19" s="53"/>
      <c r="K19" s="13"/>
      <c r="L19" s="13"/>
    </row>
    <row r="20" spans="1:12" ht="14.25">
      <c r="A20" s="61"/>
      <c r="B20" s="68" t="s">
        <v>1305</v>
      </c>
      <c r="C20" s="428">
        <v>13</v>
      </c>
      <c r="D20" s="557"/>
      <c r="E20" s="680"/>
      <c r="F20" s="681"/>
      <c r="G20" s="652"/>
      <c r="H20" s="652"/>
      <c r="I20" s="53"/>
      <c r="J20" s="53"/>
      <c r="K20" s="13"/>
      <c r="L20" s="13"/>
    </row>
    <row r="21" spans="1:12" ht="14.25">
      <c r="A21" s="61"/>
      <c r="B21" s="68" t="s">
        <v>1306</v>
      </c>
      <c r="C21" s="428">
        <v>14</v>
      </c>
      <c r="D21" s="557"/>
      <c r="E21" s="680"/>
      <c r="F21" s="681"/>
      <c r="G21" s="652"/>
      <c r="H21" s="652"/>
      <c r="I21" s="53"/>
      <c r="J21" s="53"/>
      <c r="K21" s="13"/>
      <c r="L21" s="13"/>
    </row>
    <row r="22" spans="1:12" ht="14.25">
      <c r="A22" s="61"/>
      <c r="B22" s="68" t="s">
        <v>1307</v>
      </c>
      <c r="C22" s="428">
        <v>15</v>
      </c>
      <c r="D22" s="557"/>
      <c r="E22" s="680"/>
      <c r="F22" s="681"/>
      <c r="G22" s="652"/>
      <c r="H22" s="652"/>
      <c r="I22" s="53"/>
      <c r="J22" s="53"/>
      <c r="K22" s="13"/>
      <c r="L22" s="13"/>
    </row>
    <row r="23" spans="1:12" ht="14.25">
      <c r="A23" s="61"/>
      <c r="B23" s="99" t="s">
        <v>603</v>
      </c>
      <c r="C23" s="428">
        <v>16</v>
      </c>
      <c r="D23" s="678"/>
      <c r="E23" s="679"/>
      <c r="F23" s="679"/>
      <c r="G23" s="679"/>
      <c r="H23" s="626"/>
      <c r="I23" s="53"/>
      <c r="J23" s="53"/>
      <c r="K23" s="13"/>
      <c r="L23" s="13"/>
    </row>
    <row r="24" spans="1:12" ht="28.5">
      <c r="A24" s="61"/>
      <c r="B24" s="89" t="s">
        <v>1465</v>
      </c>
      <c r="C24" s="428">
        <v>17</v>
      </c>
      <c r="D24" s="678"/>
      <c r="E24" s="681"/>
      <c r="F24" s="652"/>
      <c r="G24" s="652"/>
      <c r="H24" s="652"/>
      <c r="I24" s="53"/>
      <c r="J24" s="53"/>
      <c r="K24" s="13"/>
      <c r="L24" s="13"/>
    </row>
    <row r="25" spans="1:12" ht="42.75">
      <c r="A25" s="61"/>
      <c r="B25" s="45" t="s">
        <v>1478</v>
      </c>
      <c r="C25" s="428">
        <v>18</v>
      </c>
      <c r="D25" s="678"/>
      <c r="E25" s="681"/>
      <c r="F25" s="652"/>
      <c r="G25" s="652"/>
      <c r="H25" s="652"/>
      <c r="I25" s="53"/>
      <c r="J25" s="53"/>
      <c r="K25" s="13"/>
      <c r="L25" s="13"/>
    </row>
    <row r="26" spans="1:12" ht="28.5">
      <c r="A26" s="61"/>
      <c r="B26" s="89" t="s">
        <v>604</v>
      </c>
      <c r="C26" s="428">
        <v>19</v>
      </c>
      <c r="D26" s="678"/>
      <c r="E26" s="679"/>
      <c r="F26" s="679"/>
      <c r="G26" s="652"/>
      <c r="H26" s="520"/>
      <c r="I26" s="53"/>
      <c r="J26" s="53"/>
      <c r="K26" s="13"/>
      <c r="L26" s="13"/>
    </row>
    <row r="27" spans="1:12" ht="28.5">
      <c r="A27" s="61"/>
      <c r="B27" s="101" t="s">
        <v>605</v>
      </c>
      <c r="C27" s="428">
        <v>20</v>
      </c>
      <c r="D27" s="678"/>
      <c r="E27" s="679"/>
      <c r="F27" s="679"/>
      <c r="G27" s="520"/>
      <c r="H27" s="520"/>
      <c r="I27" s="53"/>
      <c r="J27" s="53"/>
      <c r="K27" s="53"/>
      <c r="L27" s="53"/>
    </row>
    <row r="28" spans="1:12" ht="14.25">
      <c r="A28" s="61"/>
      <c r="B28" s="99"/>
      <c r="C28" s="426"/>
      <c r="D28" s="99"/>
      <c r="E28" s="99"/>
      <c r="F28" s="118"/>
      <c r="G28" s="118"/>
      <c r="H28" s="53"/>
      <c r="I28" s="53"/>
      <c r="J28" s="53"/>
      <c r="K28" s="53"/>
      <c r="L28" s="53"/>
    </row>
    <row r="29" spans="1:4" ht="14.25">
      <c r="A29" s="3"/>
      <c r="B29" s="3"/>
      <c r="C29" s="224"/>
      <c r="D29"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landscape" paperSize="8" scale="63" r:id="rId1"/>
  <headerFooter differentFirst="1">
    <firstFooter>&amp;C&amp;[209/&amp;[268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A1">
      <selection activeCell="D18" sqref="D18"/>
    </sheetView>
  </sheetViews>
  <sheetFormatPr defaultColWidth="9.140625" defaultRowHeight="15"/>
  <cols>
    <col min="1" max="1" width="9.140625" style="12" customWidth="1"/>
    <col min="2" max="2" width="52.28125" style="12" customWidth="1"/>
    <col min="3" max="3" width="8.00390625" style="12" customWidth="1"/>
    <col min="4" max="4" width="12.57421875" style="12" customWidth="1"/>
    <col min="5" max="5" width="17.57421875" style="12" customWidth="1"/>
    <col min="6" max="6" width="16.00390625" style="12" customWidth="1"/>
    <col min="7" max="7" width="21.00390625" style="12" customWidth="1"/>
    <col min="8" max="8" width="26.28125" style="12" customWidth="1"/>
    <col min="9" max="9" width="21.00390625" style="12" customWidth="1"/>
    <col min="10" max="10" width="25.7109375" style="12" customWidth="1"/>
    <col min="11" max="11" width="21.7109375" style="12" customWidth="1"/>
    <col min="12" max="16384" width="9.140625" style="12" customWidth="1"/>
  </cols>
  <sheetData>
    <row r="1" ht="15">
      <c r="A1" s="171"/>
    </row>
    <row r="2" spans="1:10" ht="14.25">
      <c r="A2" s="5" t="s">
        <v>19</v>
      </c>
      <c r="B2" s="35"/>
      <c r="C2" s="35"/>
      <c r="D2" s="18"/>
      <c r="E2" s="18"/>
      <c r="F2" s="105"/>
      <c r="G2" s="105"/>
      <c r="H2" s="105"/>
      <c r="I2" s="75"/>
      <c r="J2" s="75"/>
    </row>
    <row r="3" spans="1:10" ht="14.25">
      <c r="A3" s="6" t="s">
        <v>606</v>
      </c>
      <c r="B3" s="18"/>
      <c r="C3" s="18"/>
      <c r="D3" s="18"/>
      <c r="E3" s="18"/>
      <c r="F3" s="105"/>
      <c r="G3" s="105"/>
      <c r="H3" s="105"/>
      <c r="I3" s="75"/>
      <c r="J3" s="75"/>
    </row>
    <row r="4" spans="1:10" ht="14.25">
      <c r="A4" s="6"/>
      <c r="B4" s="18"/>
      <c r="C4" s="18"/>
      <c r="D4" s="18"/>
      <c r="E4" s="18"/>
      <c r="F4" s="105"/>
      <c r="G4" s="105"/>
      <c r="H4" s="105"/>
      <c r="I4" s="75"/>
      <c r="J4" s="75"/>
    </row>
    <row r="5" spans="1:10" ht="15">
      <c r="A5" s="219" t="s">
        <v>287</v>
      </c>
      <c r="B5" s="231"/>
      <c r="C5" s="231">
        <v>1</v>
      </c>
      <c r="D5" s="221"/>
      <c r="E5" s="18"/>
      <c r="F5" s="175"/>
      <c r="G5" s="176" t="s">
        <v>419</v>
      </c>
      <c r="H5" s="60"/>
      <c r="I5" s="60"/>
      <c r="J5" s="75"/>
    </row>
    <row r="6" spans="1:10" ht="15">
      <c r="A6" s="219" t="s">
        <v>288</v>
      </c>
      <c r="B6" s="231"/>
      <c r="C6" s="231">
        <v>2</v>
      </c>
      <c r="D6" s="221"/>
      <c r="E6" s="18"/>
      <c r="F6" s="177"/>
      <c r="G6" s="174" t="s">
        <v>420</v>
      </c>
      <c r="H6" s="60"/>
      <c r="I6" s="60"/>
      <c r="J6" s="75"/>
    </row>
    <row r="7" spans="1:10" ht="15">
      <c r="A7" s="219" t="s">
        <v>289</v>
      </c>
      <c r="B7" s="231"/>
      <c r="C7" s="231">
        <v>3</v>
      </c>
      <c r="D7" s="221"/>
      <c r="E7" s="18"/>
      <c r="F7" s="788"/>
      <c r="G7" s="781"/>
      <c r="H7" s="60"/>
      <c r="I7" s="60"/>
      <c r="J7" s="75"/>
    </row>
    <row r="8" spans="1:10" ht="14.25">
      <c r="A8" s="219" t="s">
        <v>290</v>
      </c>
      <c r="B8" s="231"/>
      <c r="C8" s="231">
        <v>4</v>
      </c>
      <c r="D8" s="221"/>
      <c r="E8" s="18"/>
      <c r="F8" s="60"/>
      <c r="G8" s="60"/>
      <c r="H8" s="60"/>
      <c r="I8" s="60"/>
      <c r="J8" s="75"/>
    </row>
    <row r="9" spans="1:10" ht="14.25">
      <c r="A9" s="219" t="s">
        <v>291</v>
      </c>
      <c r="B9" s="231"/>
      <c r="C9" s="231">
        <v>5</v>
      </c>
      <c r="D9" s="221"/>
      <c r="E9" s="18"/>
      <c r="F9" s="60"/>
      <c r="G9" s="60"/>
      <c r="H9" s="60"/>
      <c r="I9" s="60"/>
      <c r="J9" s="75"/>
    </row>
    <row r="10" spans="1:10" ht="14.25">
      <c r="A10" s="219" t="s">
        <v>292</v>
      </c>
      <c r="B10" s="231"/>
      <c r="C10" s="231">
        <v>6</v>
      </c>
      <c r="D10" s="221"/>
      <c r="E10" s="18"/>
      <c r="F10" s="60"/>
      <c r="G10" s="60"/>
      <c r="H10" s="60"/>
      <c r="I10" s="60"/>
      <c r="J10" s="75"/>
    </row>
    <row r="11" spans="1:10" ht="14.25">
      <c r="A11" s="219" t="s">
        <v>293</v>
      </c>
      <c r="B11" s="231"/>
      <c r="C11" s="231">
        <v>7</v>
      </c>
      <c r="D11" s="221"/>
      <c r="E11" s="18"/>
      <c r="F11" s="60"/>
      <c r="G11" s="60"/>
      <c r="H11" s="60"/>
      <c r="I11" s="60"/>
      <c r="J11" s="75"/>
    </row>
    <row r="12" spans="1:10" ht="14.25">
      <c r="A12" s="232" t="s">
        <v>327</v>
      </c>
      <c r="B12" s="231"/>
      <c r="C12" s="231">
        <v>8</v>
      </c>
      <c r="D12" s="223"/>
      <c r="E12" s="38"/>
      <c r="F12" s="38"/>
      <c r="G12" s="38"/>
      <c r="H12" s="38"/>
      <c r="I12" s="38"/>
      <c r="J12" s="38"/>
    </row>
    <row r="13" spans="1:10" ht="14.25">
      <c r="A13" s="96" t="s">
        <v>410</v>
      </c>
      <c r="B13" s="108"/>
      <c r="C13" s="231">
        <v>9</v>
      </c>
      <c r="D13" s="71"/>
      <c r="E13" s="38"/>
      <c r="F13" s="871"/>
      <c r="G13" s="871"/>
      <c r="H13" s="871"/>
      <c r="I13" s="872"/>
      <c r="J13" s="872"/>
    </row>
    <row r="14" spans="1:10" ht="14.25">
      <c r="A14" s="76"/>
      <c r="B14" s="3"/>
      <c r="C14" s="3"/>
      <c r="D14" s="119"/>
      <c r="E14" s="119"/>
      <c r="F14" s="119"/>
      <c r="G14" s="119"/>
      <c r="H14" s="119"/>
      <c r="I14" s="107"/>
      <c r="J14" s="107"/>
    </row>
    <row r="15" spans="1:11" ht="45.75" customHeight="1">
      <c r="A15" s="62"/>
      <c r="B15" s="120" t="s">
        <v>607</v>
      </c>
      <c r="C15" s="120"/>
      <c r="D15" s="868" t="s">
        <v>1253</v>
      </c>
      <c r="E15" s="869"/>
      <c r="F15" s="868" t="s">
        <v>1254</v>
      </c>
      <c r="G15" s="869"/>
      <c r="H15" s="869"/>
      <c r="I15" s="869"/>
      <c r="J15" s="870"/>
      <c r="K15" s="3"/>
    </row>
    <row r="16" spans="1:14" ht="130.5" customHeight="1">
      <c r="A16" s="62"/>
      <c r="B16" s="59"/>
      <c r="C16" s="59"/>
      <c r="D16" s="658" t="s">
        <v>574</v>
      </c>
      <c r="E16" s="659" t="s">
        <v>575</v>
      </c>
      <c r="F16" s="659" t="s">
        <v>574</v>
      </c>
      <c r="G16" s="659" t="s">
        <v>1255</v>
      </c>
      <c r="H16" s="659" t="s">
        <v>644</v>
      </c>
      <c r="I16" s="659" t="s">
        <v>638</v>
      </c>
      <c r="J16" s="659" t="s">
        <v>639</v>
      </c>
      <c r="K16" s="3"/>
      <c r="L16" s="3"/>
      <c r="M16" s="3"/>
      <c r="N16" s="3"/>
    </row>
    <row r="17" spans="1:14" ht="14.25">
      <c r="A17" s="61"/>
      <c r="B17" s="70"/>
      <c r="C17" s="70"/>
      <c r="D17" s="633"/>
      <c r="E17" s="633"/>
      <c r="F17" s="633"/>
      <c r="G17" s="633"/>
      <c r="H17" s="633"/>
      <c r="I17" s="633"/>
      <c r="J17" s="633"/>
      <c r="K17" s="3"/>
      <c r="L17" s="3"/>
      <c r="M17" s="3"/>
      <c r="N17" s="3"/>
    </row>
    <row r="18" spans="1:14" ht="14.25">
      <c r="A18" s="61"/>
      <c r="B18" s="18" t="s">
        <v>608</v>
      </c>
      <c r="C18" s="21">
        <v>10</v>
      </c>
      <c r="D18" s="620"/>
      <c r="E18" s="620"/>
      <c r="F18" s="620"/>
      <c r="G18" s="620"/>
      <c r="H18" s="626"/>
      <c r="I18" s="626"/>
      <c r="J18" s="626"/>
      <c r="K18" s="3"/>
      <c r="L18" s="3"/>
      <c r="M18" s="3"/>
      <c r="N18" s="3"/>
    </row>
    <row r="19" spans="1:14" ht="14.25">
      <c r="A19" s="61"/>
      <c r="B19" s="70"/>
      <c r="C19" s="228"/>
      <c r="D19" s="682"/>
      <c r="E19" s="682"/>
      <c r="F19" s="682"/>
      <c r="G19" s="682"/>
      <c r="H19" s="523"/>
      <c r="I19" s="523"/>
      <c r="J19" s="523"/>
      <c r="K19" s="3"/>
      <c r="L19" s="3"/>
      <c r="M19" s="3"/>
      <c r="N19" s="3"/>
    </row>
    <row r="20" spans="1:14" ht="14.25">
      <c r="A20" s="61"/>
      <c r="B20" s="18" t="s">
        <v>609</v>
      </c>
      <c r="C20" s="21">
        <v>11</v>
      </c>
      <c r="D20" s="620"/>
      <c r="E20" s="620"/>
      <c r="F20" s="620"/>
      <c r="G20" s="620"/>
      <c r="H20" s="626"/>
      <c r="I20" s="626"/>
      <c r="J20" s="626"/>
      <c r="K20" s="3"/>
      <c r="L20" s="3"/>
      <c r="M20" s="3"/>
      <c r="N20" s="3"/>
    </row>
    <row r="21" spans="1:14" ht="14.25">
      <c r="A21" s="61"/>
      <c r="B21" s="18"/>
      <c r="C21" s="21"/>
      <c r="D21" s="682"/>
      <c r="E21" s="682"/>
      <c r="F21" s="682"/>
      <c r="G21" s="682"/>
      <c r="H21" s="523"/>
      <c r="I21" s="523"/>
      <c r="J21" s="523"/>
      <c r="K21" s="3"/>
      <c r="L21" s="3"/>
      <c r="M21" s="3"/>
      <c r="N21" s="3"/>
    </row>
    <row r="22" spans="1:14" ht="14.25">
      <c r="A22" s="61"/>
      <c r="B22" s="18" t="s">
        <v>1581</v>
      </c>
      <c r="C22" s="21">
        <v>12</v>
      </c>
      <c r="D22" s="620"/>
      <c r="E22" s="620"/>
      <c r="F22" s="620"/>
      <c r="G22" s="620"/>
      <c r="H22" s="626"/>
      <c r="I22" s="626"/>
      <c r="J22" s="626"/>
      <c r="K22" s="3"/>
      <c r="L22" s="3"/>
      <c r="M22" s="3"/>
      <c r="N22" s="3"/>
    </row>
    <row r="23" spans="1:14" ht="14.25">
      <c r="A23" s="61"/>
      <c r="B23" s="70"/>
      <c r="C23" s="228"/>
      <c r="D23" s="682"/>
      <c r="E23" s="682"/>
      <c r="F23" s="682"/>
      <c r="G23" s="682"/>
      <c r="H23" s="523"/>
      <c r="I23" s="523"/>
      <c r="J23" s="523"/>
      <c r="K23" s="3"/>
      <c r="L23" s="3"/>
      <c r="M23" s="3"/>
      <c r="N23" s="3"/>
    </row>
    <row r="24" spans="1:14" ht="14.25">
      <c r="A24" s="61"/>
      <c r="B24" s="18" t="s">
        <v>1479</v>
      </c>
      <c r="C24" s="21">
        <v>13</v>
      </c>
      <c r="D24" s="682"/>
      <c r="E24" s="682"/>
      <c r="F24" s="682"/>
      <c r="G24" s="682"/>
      <c r="H24" s="626"/>
      <c r="I24" s="523"/>
      <c r="J24" s="626"/>
      <c r="K24" s="3"/>
      <c r="L24" s="3"/>
      <c r="M24" s="3"/>
      <c r="N24" s="3"/>
    </row>
    <row r="25" spans="1:14" ht="14.25">
      <c r="A25" s="61"/>
      <c r="B25" s="447" t="s">
        <v>1480</v>
      </c>
      <c r="C25" s="237">
        <v>14</v>
      </c>
      <c r="D25" s="620"/>
      <c r="E25" s="620"/>
      <c r="F25" s="620"/>
      <c r="G25" s="620"/>
      <c r="H25" s="626"/>
      <c r="I25" s="626"/>
      <c r="J25" s="626"/>
      <c r="K25" s="3"/>
      <c r="L25" s="3"/>
      <c r="M25" s="3"/>
      <c r="N25" s="3"/>
    </row>
    <row r="26" spans="1:14" ht="14.25">
      <c r="A26" s="61"/>
      <c r="B26" s="447" t="s">
        <v>1481</v>
      </c>
      <c r="C26" s="237">
        <v>15</v>
      </c>
      <c r="D26" s="620"/>
      <c r="E26" s="620"/>
      <c r="F26" s="620"/>
      <c r="G26" s="620"/>
      <c r="H26" s="626"/>
      <c r="I26" s="626"/>
      <c r="J26" s="626"/>
      <c r="K26" s="3"/>
      <c r="L26" s="3"/>
      <c r="M26" s="3"/>
      <c r="N26" s="3"/>
    </row>
    <row r="27" spans="1:14" s="13" customFormat="1" ht="14.25">
      <c r="A27" s="48"/>
      <c r="B27" s="446" t="s">
        <v>1482</v>
      </c>
      <c r="C27" s="40">
        <v>16</v>
      </c>
      <c r="D27" s="626"/>
      <c r="E27" s="626"/>
      <c r="F27" s="626"/>
      <c r="G27" s="626"/>
      <c r="H27" s="626"/>
      <c r="I27" s="626"/>
      <c r="J27" s="626"/>
      <c r="K27" s="7"/>
      <c r="L27" s="7"/>
      <c r="M27" s="7"/>
      <c r="N27" s="7"/>
    </row>
    <row r="28" spans="1:14" ht="14.25">
      <c r="A28" s="61"/>
      <c r="B28" s="110"/>
      <c r="C28" s="110"/>
      <c r="D28" s="622"/>
      <c r="E28" s="622"/>
      <c r="F28" s="622"/>
      <c r="G28" s="622"/>
      <c r="H28" s="641"/>
      <c r="I28" s="641"/>
      <c r="J28" s="641"/>
      <c r="K28" s="11"/>
      <c r="L28" s="11"/>
      <c r="M28" s="11"/>
      <c r="N28" s="11"/>
    </row>
    <row r="29" spans="1:14" ht="14.25">
      <c r="A29" s="61"/>
      <c r="B29" s="18" t="s">
        <v>610</v>
      </c>
      <c r="C29" s="18">
        <v>17</v>
      </c>
      <c r="D29" s="620"/>
      <c r="E29" s="620"/>
      <c r="F29" s="620"/>
      <c r="G29" s="620"/>
      <c r="H29" s="626"/>
      <c r="I29" s="626"/>
      <c r="J29" s="626"/>
      <c r="K29" s="3"/>
      <c r="L29" s="3"/>
      <c r="M29" s="3"/>
      <c r="N29" s="3"/>
    </row>
    <row r="30" spans="1:14" ht="14.25">
      <c r="A30" s="61"/>
      <c r="B30" s="18"/>
      <c r="C30" s="18"/>
      <c r="D30" s="627"/>
      <c r="E30" s="682"/>
      <c r="F30" s="682"/>
      <c r="G30" s="683"/>
      <c r="H30" s="523"/>
      <c r="I30" s="523"/>
      <c r="J30" s="523"/>
      <c r="K30" s="3"/>
      <c r="L30" s="3"/>
      <c r="M30" s="3"/>
      <c r="N30" s="3"/>
    </row>
    <row r="31" spans="1:14" ht="14.25">
      <c r="A31" s="61"/>
      <c r="B31" s="18" t="s">
        <v>611</v>
      </c>
      <c r="C31" s="18">
        <v>18</v>
      </c>
      <c r="D31" s="620"/>
      <c r="E31" s="620"/>
      <c r="F31" s="620"/>
      <c r="G31" s="621"/>
      <c r="H31" s="626"/>
      <c r="I31" s="626"/>
      <c r="J31" s="626"/>
      <c r="K31" s="3"/>
      <c r="L31" s="3"/>
      <c r="M31" s="3"/>
      <c r="N31" s="3"/>
    </row>
    <row r="32" spans="1:14" ht="14.25">
      <c r="A32" s="61"/>
      <c r="B32" s="18"/>
      <c r="C32" s="18"/>
      <c r="D32" s="627"/>
      <c r="E32" s="682"/>
      <c r="F32" s="682"/>
      <c r="G32" s="683"/>
      <c r="H32" s="523"/>
      <c r="I32" s="523"/>
      <c r="J32" s="523"/>
      <c r="K32" s="3"/>
      <c r="L32" s="3"/>
      <c r="M32" s="3"/>
      <c r="N32" s="3"/>
    </row>
    <row r="33" spans="1:14" ht="14.25">
      <c r="A33" s="61"/>
      <c r="B33" s="18" t="s">
        <v>612</v>
      </c>
      <c r="C33" s="18">
        <v>19</v>
      </c>
      <c r="D33" s="620"/>
      <c r="E33" s="620"/>
      <c r="F33" s="620"/>
      <c r="G33" s="620"/>
      <c r="H33" s="626"/>
      <c r="I33" s="626"/>
      <c r="J33" s="626"/>
      <c r="K33" s="3"/>
      <c r="L33" s="3"/>
      <c r="M33" s="3"/>
      <c r="N33" s="3"/>
    </row>
    <row r="34" spans="1:14" ht="14.25">
      <c r="A34" s="61"/>
      <c r="B34" s="18"/>
      <c r="C34" s="18"/>
      <c r="D34" s="682"/>
      <c r="E34" s="682"/>
      <c r="F34" s="682"/>
      <c r="G34" s="682"/>
      <c r="H34" s="523"/>
      <c r="I34" s="523"/>
      <c r="J34" s="523"/>
      <c r="K34" s="3"/>
      <c r="L34" s="3"/>
      <c r="M34" s="3"/>
      <c r="N34" s="3"/>
    </row>
    <row r="35" spans="1:14" ht="28.5">
      <c r="A35" s="61"/>
      <c r="B35" s="103" t="s">
        <v>613</v>
      </c>
      <c r="C35" s="18">
        <v>20</v>
      </c>
      <c r="D35" s="682"/>
      <c r="E35" s="682"/>
      <c r="F35" s="682"/>
      <c r="G35" s="682"/>
      <c r="H35" s="626"/>
      <c r="I35" s="523"/>
      <c r="J35" s="626"/>
      <c r="K35" s="3"/>
      <c r="L35" s="3"/>
      <c r="M35" s="3"/>
      <c r="N35" s="3"/>
    </row>
    <row r="36" spans="1:14" ht="14.25">
      <c r="A36" s="61"/>
      <c r="B36" s="18"/>
      <c r="C36" s="18"/>
      <c r="D36" s="682"/>
      <c r="E36" s="682"/>
      <c r="F36" s="682"/>
      <c r="G36" s="682"/>
      <c r="H36" s="523"/>
      <c r="I36" s="523"/>
      <c r="J36" s="523"/>
      <c r="K36" s="3"/>
      <c r="L36" s="3"/>
      <c r="M36" s="3"/>
      <c r="N36" s="3"/>
    </row>
    <row r="37" spans="1:14" ht="28.5">
      <c r="A37" s="61"/>
      <c r="B37" s="101" t="s">
        <v>614</v>
      </c>
      <c r="C37" s="225">
        <v>21</v>
      </c>
      <c r="D37" s="682"/>
      <c r="E37" s="682"/>
      <c r="F37" s="682"/>
      <c r="G37" s="684"/>
      <c r="H37" s="626"/>
      <c r="I37" s="668"/>
      <c r="J37" s="626"/>
      <c r="K37" s="3"/>
      <c r="L37" s="3"/>
      <c r="M37" s="3"/>
      <c r="N37" s="3"/>
    </row>
    <row r="38" spans="1:14" ht="14.25">
      <c r="A38" s="61"/>
      <c r="B38" s="18"/>
      <c r="C38" s="105"/>
      <c r="D38" s="682"/>
      <c r="E38" s="682"/>
      <c r="F38" s="682"/>
      <c r="G38" s="682"/>
      <c r="H38" s="523"/>
      <c r="I38" s="523"/>
      <c r="J38" s="523"/>
      <c r="K38" s="3"/>
      <c r="L38" s="3"/>
      <c r="M38" s="3"/>
      <c r="N38" s="3"/>
    </row>
    <row r="39" spans="1:14" ht="14.25">
      <c r="A39" s="61"/>
      <c r="B39" s="233" t="s">
        <v>294</v>
      </c>
      <c r="C39" s="236">
        <v>22</v>
      </c>
      <c r="D39" s="686" t="s">
        <v>295</v>
      </c>
      <c r="E39" s="542"/>
      <c r="F39" s="548"/>
      <c r="G39" s="682"/>
      <c r="H39" s="523"/>
      <c r="I39" s="523"/>
      <c r="J39" s="523"/>
      <c r="K39" s="3"/>
      <c r="L39" s="3"/>
      <c r="M39" s="3"/>
      <c r="N39" s="3"/>
    </row>
    <row r="40" spans="1:14" ht="14.25">
      <c r="A40" s="61"/>
      <c r="B40" s="108" t="s">
        <v>296</v>
      </c>
      <c r="C40" s="213">
        <v>23</v>
      </c>
      <c r="D40" s="673"/>
      <c r="E40" s="685"/>
      <c r="F40" s="622"/>
      <c r="G40" s="682"/>
      <c r="H40" s="523"/>
      <c r="I40" s="523"/>
      <c r="J40" s="523"/>
      <c r="K40" s="3"/>
      <c r="L40" s="3"/>
      <c r="M40" s="3"/>
      <c r="N40" s="3"/>
    </row>
    <row r="41" spans="1:14" ht="14.25">
      <c r="A41" s="61"/>
      <c r="B41" s="68"/>
      <c r="C41" s="68"/>
      <c r="D41" s="100"/>
      <c r="E41" s="100"/>
      <c r="F41" s="100"/>
      <c r="G41" s="100"/>
      <c r="H41" s="49"/>
      <c r="I41" s="49"/>
      <c r="J41" s="49"/>
      <c r="K41" s="3"/>
      <c r="L41" s="3"/>
      <c r="M41" s="3"/>
      <c r="N41" s="3"/>
    </row>
    <row r="42" spans="2:14" ht="14.25">
      <c r="B42" s="3"/>
      <c r="C42" s="3"/>
      <c r="D42" s="47"/>
      <c r="E42" s="47"/>
      <c r="F42" s="47"/>
      <c r="G42" s="47"/>
      <c r="H42" s="48"/>
      <c r="I42" s="48"/>
      <c r="J42" s="48"/>
      <c r="K42" s="3"/>
      <c r="L42" s="3"/>
      <c r="M42" s="3"/>
      <c r="N42" s="3"/>
    </row>
    <row r="43" spans="2:14" ht="14.25">
      <c r="B43" s="3"/>
      <c r="C43" s="3"/>
      <c r="D43" s="47"/>
      <c r="E43" s="47"/>
      <c r="F43" s="47"/>
      <c r="G43" s="47"/>
      <c r="H43" s="48"/>
      <c r="I43" s="48"/>
      <c r="J43" s="48"/>
      <c r="K43" s="3"/>
      <c r="L43" s="3"/>
      <c r="M43" s="3"/>
      <c r="N43" s="3"/>
    </row>
    <row r="44" spans="2:14" ht="14.25">
      <c r="B44" s="3"/>
      <c r="C44" s="3"/>
      <c r="D44" s="47"/>
      <c r="E44" s="47"/>
      <c r="F44" s="47"/>
      <c r="G44" s="47"/>
      <c r="H44" s="47"/>
      <c r="I44" s="47"/>
      <c r="J44" s="47"/>
      <c r="K44" s="3"/>
      <c r="L44" s="3"/>
      <c r="M44" s="3"/>
      <c r="N44" s="3"/>
    </row>
    <row r="45" spans="2:14" ht="14.25">
      <c r="B45" s="3"/>
      <c r="C45" s="3"/>
      <c r="D45" s="47"/>
      <c r="E45" s="47"/>
      <c r="F45" s="47"/>
      <c r="G45" s="47"/>
      <c r="H45" s="47"/>
      <c r="I45" s="47"/>
      <c r="J45" s="47"/>
      <c r="K45" s="3"/>
      <c r="L45" s="3"/>
      <c r="M45" s="3"/>
      <c r="N45" s="3"/>
    </row>
    <row r="46" spans="2:14" ht="14.25">
      <c r="B46" s="3"/>
      <c r="C46" s="3"/>
      <c r="D46" s="47"/>
      <c r="E46" s="47"/>
      <c r="F46" s="47"/>
      <c r="G46" s="47"/>
      <c r="H46" s="47"/>
      <c r="I46" s="47"/>
      <c r="J46" s="47"/>
      <c r="K46" s="3"/>
      <c r="L46" s="3"/>
      <c r="M46" s="3"/>
      <c r="N46" s="3"/>
    </row>
    <row r="47" spans="2:14" ht="14.25">
      <c r="B47" s="3"/>
      <c r="C47" s="3"/>
      <c r="D47" s="3"/>
      <c r="E47" s="3"/>
      <c r="F47" s="3"/>
      <c r="G47" s="3"/>
      <c r="H47" s="3"/>
      <c r="I47" s="3"/>
      <c r="J47" s="3"/>
      <c r="K47" s="3"/>
      <c r="L47" s="3"/>
      <c r="M47" s="3"/>
      <c r="N47" s="3"/>
    </row>
    <row r="48" spans="2:14" ht="14.25">
      <c r="B48" s="3"/>
      <c r="C48" s="3"/>
      <c r="D48" s="3"/>
      <c r="E48" s="3"/>
      <c r="F48" s="3"/>
      <c r="G48" s="3"/>
      <c r="H48" s="3"/>
      <c r="I48" s="3"/>
      <c r="J48" s="3"/>
      <c r="K48" s="3"/>
      <c r="L48" s="3"/>
      <c r="M48" s="3"/>
      <c r="N48" s="3"/>
    </row>
    <row r="49" spans="2:14" ht="14.25">
      <c r="B49" s="3"/>
      <c r="C49" s="3"/>
      <c r="D49" s="3"/>
      <c r="E49" s="3"/>
      <c r="F49" s="3"/>
      <c r="G49" s="3"/>
      <c r="H49" s="3"/>
      <c r="I49" s="3"/>
      <c r="J49" s="3"/>
      <c r="K49" s="3"/>
      <c r="L49" s="3"/>
      <c r="M49" s="3"/>
      <c r="N49" s="3"/>
    </row>
    <row r="50" spans="2:14" ht="14.25">
      <c r="B50" s="3"/>
      <c r="C50" s="3"/>
      <c r="D50" s="3"/>
      <c r="E50" s="3"/>
      <c r="F50" s="3"/>
      <c r="G50" s="3"/>
      <c r="H50" s="3"/>
      <c r="I50" s="3"/>
      <c r="J50" s="3"/>
      <c r="K50" s="3"/>
      <c r="L50" s="3"/>
      <c r="M50" s="3"/>
      <c r="N50" s="3"/>
    </row>
    <row r="51" spans="2:14" ht="14.25">
      <c r="B51" s="3"/>
      <c r="C51" s="3"/>
      <c r="D51" s="3"/>
      <c r="E51" s="3"/>
      <c r="F51" s="3"/>
      <c r="G51" s="3"/>
      <c r="H51" s="3"/>
      <c r="I51" s="3"/>
      <c r="J51" s="3"/>
      <c r="K51" s="3"/>
      <c r="L51" s="3"/>
      <c r="M51" s="3"/>
      <c r="N51" s="3"/>
    </row>
    <row r="52" spans="2:14" ht="14.25">
      <c r="B52" s="3"/>
      <c r="C52" s="3"/>
      <c r="D52" s="3"/>
      <c r="E52" s="3"/>
      <c r="F52" s="3"/>
      <c r="G52" s="3"/>
      <c r="H52" s="3"/>
      <c r="I52" s="3"/>
      <c r="J52" s="3"/>
      <c r="K52" s="3"/>
      <c r="L52" s="3"/>
      <c r="M52" s="3"/>
      <c r="N52" s="3"/>
    </row>
    <row r="53" spans="2:14" ht="14.25">
      <c r="B53" s="3"/>
      <c r="C53" s="3"/>
      <c r="D53" s="3"/>
      <c r="E53" s="3"/>
      <c r="F53" s="3"/>
      <c r="G53" s="3"/>
      <c r="H53" s="3"/>
      <c r="I53" s="3"/>
      <c r="J53" s="3"/>
      <c r="K53" s="3"/>
      <c r="L53" s="3"/>
      <c r="M53" s="3"/>
      <c r="N53" s="3"/>
    </row>
    <row r="54" spans="2:14" ht="14.25">
      <c r="B54" s="3"/>
      <c r="C54" s="3"/>
      <c r="D54" s="3"/>
      <c r="E54" s="3"/>
      <c r="F54" s="3"/>
      <c r="G54" s="3"/>
      <c r="H54" s="3"/>
      <c r="I54" s="3"/>
      <c r="J54" s="3"/>
      <c r="K54" s="3"/>
      <c r="L54" s="3"/>
      <c r="M54" s="3"/>
      <c r="N54" s="3"/>
    </row>
    <row r="55" spans="2:14" ht="14.25">
      <c r="B55" s="3"/>
      <c r="C55" s="3"/>
      <c r="D55" s="3"/>
      <c r="E55" s="3"/>
      <c r="F55" s="3"/>
      <c r="G55" s="3"/>
      <c r="H55" s="3"/>
      <c r="I55" s="3"/>
      <c r="J55" s="3"/>
      <c r="K55" s="3"/>
      <c r="L55" s="3"/>
      <c r="M55" s="3"/>
      <c r="N55" s="3"/>
    </row>
    <row r="56" spans="2:14" ht="14.25">
      <c r="B56" s="3"/>
      <c r="C56" s="3"/>
      <c r="D56" s="3"/>
      <c r="E56" s="3"/>
      <c r="F56" s="3"/>
      <c r="G56" s="3"/>
      <c r="H56" s="3"/>
      <c r="I56" s="3"/>
      <c r="J56" s="3"/>
      <c r="K56" s="3"/>
      <c r="L56" s="3"/>
      <c r="M56" s="3"/>
      <c r="N56" s="3"/>
    </row>
    <row r="57" spans="2:14" ht="14.25">
      <c r="B57" s="3"/>
      <c r="C57" s="3"/>
      <c r="D57" s="3"/>
      <c r="E57" s="3"/>
      <c r="F57" s="3"/>
      <c r="G57" s="3"/>
      <c r="H57" s="3"/>
      <c r="I57" s="3"/>
      <c r="J57" s="3"/>
      <c r="K57" s="3"/>
      <c r="L57" s="3"/>
      <c r="M57" s="3"/>
      <c r="N57" s="3"/>
    </row>
    <row r="58" spans="2:14" ht="14.25">
      <c r="B58" s="3"/>
      <c r="C58" s="3"/>
      <c r="D58" s="3"/>
      <c r="E58" s="3"/>
      <c r="F58" s="3"/>
      <c r="G58" s="3"/>
      <c r="H58" s="3"/>
      <c r="I58" s="3"/>
      <c r="J58" s="3"/>
      <c r="K58" s="3"/>
      <c r="L58" s="3"/>
      <c r="M58" s="3"/>
      <c r="N58" s="3"/>
    </row>
    <row r="59" spans="2:14" ht="14.25">
      <c r="B59" s="3"/>
      <c r="C59" s="3"/>
      <c r="D59" s="3"/>
      <c r="E59" s="3"/>
      <c r="F59" s="3"/>
      <c r="G59" s="3"/>
      <c r="H59" s="3"/>
      <c r="I59" s="3"/>
      <c r="J59" s="3"/>
      <c r="K59" s="3"/>
      <c r="L59" s="3"/>
      <c r="M59" s="3"/>
      <c r="N59" s="3"/>
    </row>
    <row r="60" spans="2:14" ht="14.25">
      <c r="B60" s="3"/>
      <c r="C60" s="3"/>
      <c r="D60" s="3"/>
      <c r="E60" s="3"/>
      <c r="F60" s="3"/>
      <c r="G60" s="3"/>
      <c r="H60" s="3"/>
      <c r="I60" s="3"/>
      <c r="J60" s="3"/>
      <c r="K60" s="3"/>
      <c r="L60" s="3"/>
      <c r="M60" s="3"/>
      <c r="N60" s="3"/>
    </row>
  </sheetData>
  <sheetProtection password="DAB2" sheet="1" objects="1" scenarios="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headerFooter differentFirst="1">
    <firstFooter>&amp;C&amp;[210/&amp;[268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A1">
      <selection activeCell="D17" sqref="D17"/>
    </sheetView>
  </sheetViews>
  <sheetFormatPr defaultColWidth="9.140625" defaultRowHeight="15"/>
  <cols>
    <col min="1" max="1" width="62.28125" style="12" customWidth="1"/>
    <col min="2" max="2" width="8.8515625" style="12" customWidth="1"/>
    <col min="3" max="3" width="8.7109375" style="234" customWidth="1"/>
    <col min="4" max="4" width="18.00390625" style="12" customWidth="1"/>
    <col min="5" max="5" width="18.57421875" style="12" customWidth="1"/>
    <col min="6" max="6" width="16.7109375" style="12" customWidth="1"/>
    <col min="7" max="7" width="22.00390625" style="12" customWidth="1"/>
    <col min="8" max="8" width="26.00390625" style="12" customWidth="1"/>
    <col min="9" max="9" width="18.421875" style="12" customWidth="1"/>
    <col min="10" max="10" width="31.57421875" style="12" customWidth="1"/>
    <col min="11" max="235" width="9.140625" style="12" customWidth="1"/>
    <col min="236" max="236" width="57.00390625" style="12" bestFit="1" customWidth="1"/>
    <col min="237" max="237" width="18.00390625" style="12" customWidth="1"/>
    <col min="238" max="238" width="13.8515625" style="12" customWidth="1"/>
    <col min="239" max="239" width="11.28125" style="12" customWidth="1"/>
    <col min="240" max="240" width="22.00390625" style="12" customWidth="1"/>
    <col min="241" max="241" width="26.00390625" style="12" customWidth="1"/>
    <col min="242" max="242" width="18.421875" style="12" customWidth="1"/>
    <col min="243" max="243" width="31.57421875" style="12" customWidth="1"/>
    <col min="244" max="16384" width="9.140625" style="12" customWidth="1"/>
  </cols>
  <sheetData>
    <row r="1" spans="1:3" ht="15">
      <c r="A1" s="171"/>
      <c r="B1" s="171"/>
      <c r="C1" s="240"/>
    </row>
    <row r="2" spans="1:10" ht="14.25">
      <c r="A2" s="5" t="s">
        <v>20</v>
      </c>
      <c r="B2" s="5"/>
      <c r="C2" s="50"/>
      <c r="D2" s="105"/>
      <c r="E2" s="75"/>
      <c r="F2" s="18"/>
      <c r="G2" s="18"/>
      <c r="H2" s="7"/>
      <c r="I2" s="7"/>
      <c r="J2" s="7"/>
    </row>
    <row r="3" spans="1:10" ht="14.25">
      <c r="A3" s="6" t="s">
        <v>615</v>
      </c>
      <c r="B3" s="6"/>
      <c r="C3" s="105"/>
      <c r="D3" s="18"/>
      <c r="E3" s="75"/>
      <c r="F3" s="18"/>
      <c r="G3" s="18"/>
      <c r="H3" s="7"/>
      <c r="I3" s="7"/>
      <c r="J3" s="7"/>
    </row>
    <row r="4" spans="1:10" ht="14.25">
      <c r="A4" s="6"/>
      <c r="B4" s="6"/>
      <c r="C4" s="105"/>
      <c r="D4" s="18"/>
      <c r="E4" s="75"/>
      <c r="F4" s="18"/>
      <c r="G4" s="18"/>
      <c r="H4" s="7"/>
      <c r="I4" s="7"/>
      <c r="J4" s="7"/>
    </row>
    <row r="5" spans="1:10" ht="15">
      <c r="A5" s="219" t="s">
        <v>271</v>
      </c>
      <c r="B5" s="219"/>
      <c r="C5" s="238">
        <v>1</v>
      </c>
      <c r="D5" s="221" t="s">
        <v>324</v>
      </c>
      <c r="E5" s="60"/>
      <c r="F5" s="175"/>
      <c r="G5" s="176" t="s">
        <v>419</v>
      </c>
      <c r="H5" s="60"/>
      <c r="I5" s="7"/>
      <c r="J5" s="7"/>
    </row>
    <row r="6" spans="1:10" ht="15">
      <c r="A6" s="219" t="s">
        <v>272</v>
      </c>
      <c r="B6" s="219"/>
      <c r="C6" s="238">
        <v>2</v>
      </c>
      <c r="D6" s="221" t="s">
        <v>323</v>
      </c>
      <c r="E6" s="60"/>
      <c r="F6" s="177"/>
      <c r="G6" s="174" t="s">
        <v>420</v>
      </c>
      <c r="H6" s="60"/>
      <c r="I6" s="7"/>
      <c r="J6" s="7"/>
    </row>
    <row r="7" spans="1:10" ht="15">
      <c r="A7" s="219" t="s">
        <v>273</v>
      </c>
      <c r="B7" s="219"/>
      <c r="C7" s="238">
        <v>3</v>
      </c>
      <c r="D7" s="221" t="s">
        <v>322</v>
      </c>
      <c r="E7" s="60"/>
      <c r="F7" s="788"/>
      <c r="G7" s="781"/>
      <c r="H7" s="60"/>
      <c r="I7" s="7"/>
      <c r="J7" s="7"/>
    </row>
    <row r="8" spans="1:10" ht="14.25">
      <c r="A8" s="219" t="s">
        <v>274</v>
      </c>
      <c r="B8" s="219"/>
      <c r="C8" s="238">
        <v>4</v>
      </c>
      <c r="D8" s="221" t="s">
        <v>321</v>
      </c>
      <c r="E8" s="60"/>
      <c r="F8" s="60"/>
      <c r="G8" s="60"/>
      <c r="H8" s="60"/>
      <c r="I8" s="7"/>
      <c r="J8" s="7"/>
    </row>
    <row r="9" spans="1:10" ht="14.25">
      <c r="A9" s="219" t="s">
        <v>275</v>
      </c>
      <c r="B9" s="219"/>
      <c r="C9" s="238">
        <v>5</v>
      </c>
      <c r="D9" s="221" t="s">
        <v>320</v>
      </c>
      <c r="E9" s="60"/>
      <c r="F9" s="60"/>
      <c r="G9" s="60"/>
      <c r="H9" s="60"/>
      <c r="I9" s="7"/>
      <c r="J9" s="7"/>
    </row>
    <row r="10" spans="1:10" ht="14.25">
      <c r="A10" s="219" t="s">
        <v>293</v>
      </c>
      <c r="B10" s="219"/>
      <c r="C10" s="238">
        <v>6</v>
      </c>
      <c r="D10" s="221" t="s">
        <v>325</v>
      </c>
      <c r="E10" s="60"/>
      <c r="F10" s="60"/>
      <c r="G10" s="60"/>
      <c r="H10" s="60"/>
      <c r="I10" s="7"/>
      <c r="J10" s="7"/>
    </row>
    <row r="11" spans="1:10" ht="14.25">
      <c r="A11" s="232" t="s">
        <v>327</v>
      </c>
      <c r="B11" s="232"/>
      <c r="C11" s="238">
        <v>7</v>
      </c>
      <c r="D11" s="223" t="s">
        <v>412</v>
      </c>
      <c r="E11" s="52"/>
      <c r="F11" s="121"/>
      <c r="G11" s="7"/>
      <c r="H11" s="7"/>
      <c r="I11" s="7"/>
      <c r="J11" s="7"/>
    </row>
    <row r="12" spans="1:10" ht="14.25">
      <c r="A12" s="96" t="s">
        <v>410</v>
      </c>
      <c r="B12" s="96"/>
      <c r="C12" s="238">
        <v>8</v>
      </c>
      <c r="D12" s="71" t="s">
        <v>414</v>
      </c>
      <c r="E12" s="122"/>
      <c r="F12" s="122"/>
      <c r="G12" s="122"/>
      <c r="H12" s="51"/>
      <c r="I12" s="51"/>
      <c r="J12" s="46"/>
    </row>
    <row r="13" spans="1:10" ht="14.25">
      <c r="A13" s="3"/>
      <c r="B13" s="3"/>
      <c r="C13" s="224"/>
      <c r="D13" s="122"/>
      <c r="E13" s="122"/>
      <c r="F13" s="122"/>
      <c r="G13" s="122"/>
      <c r="H13" s="51"/>
      <c r="I13" s="51"/>
      <c r="J13" s="46"/>
    </row>
    <row r="14" spans="1:10" ht="39" customHeight="1">
      <c r="A14" s="125" t="s">
        <v>1483</v>
      </c>
      <c r="B14" s="123"/>
      <c r="C14" s="241"/>
      <c r="D14" s="868" t="s">
        <v>1253</v>
      </c>
      <c r="E14" s="869"/>
      <c r="F14" s="868" t="s">
        <v>1254</v>
      </c>
      <c r="G14" s="869"/>
      <c r="H14" s="869"/>
      <c r="I14" s="869"/>
      <c r="J14" s="870"/>
    </row>
    <row r="15" spans="1:10" ht="118.5" customHeight="1">
      <c r="A15" s="7"/>
      <c r="B15" s="7"/>
      <c r="C15" s="50"/>
      <c r="D15" s="658" t="s">
        <v>574</v>
      </c>
      <c r="E15" s="659" t="s">
        <v>575</v>
      </c>
      <c r="F15" s="659" t="s">
        <v>574</v>
      </c>
      <c r="G15" s="659" t="s">
        <v>1492</v>
      </c>
      <c r="H15" s="659" t="s">
        <v>595</v>
      </c>
      <c r="I15" s="659" t="s">
        <v>577</v>
      </c>
      <c r="J15" s="659" t="s">
        <v>599</v>
      </c>
    </row>
    <row r="16" spans="1:11" ht="14.25">
      <c r="A16" s="70"/>
      <c r="B16" s="70"/>
      <c r="C16" s="225"/>
      <c r="D16" s="633"/>
      <c r="E16" s="633"/>
      <c r="F16" s="633"/>
      <c r="G16" s="633"/>
      <c r="H16" s="633"/>
      <c r="I16" s="633"/>
      <c r="J16" s="633"/>
      <c r="K16" s="3"/>
    </row>
    <row r="17" spans="1:12" ht="14.25">
      <c r="A17" s="18" t="s">
        <v>616</v>
      </c>
      <c r="B17" s="18"/>
      <c r="C17" s="105">
        <v>9</v>
      </c>
      <c r="D17" s="626"/>
      <c r="E17" s="626"/>
      <c r="F17" s="626"/>
      <c r="G17" s="626"/>
      <c r="H17" s="626"/>
      <c r="I17" s="626"/>
      <c r="J17" s="626"/>
      <c r="K17" s="7"/>
      <c r="L17" s="13"/>
    </row>
    <row r="18" spans="1:12" ht="14.25">
      <c r="A18" s="70"/>
      <c r="B18" s="70"/>
      <c r="C18" s="225"/>
      <c r="D18" s="523"/>
      <c r="E18" s="523"/>
      <c r="F18" s="523"/>
      <c r="G18" s="523"/>
      <c r="H18" s="523"/>
      <c r="I18" s="523"/>
      <c r="J18" s="523"/>
      <c r="K18" s="7"/>
      <c r="L18" s="13"/>
    </row>
    <row r="19" spans="1:12" ht="14.25">
      <c r="A19" s="18" t="s">
        <v>617</v>
      </c>
      <c r="B19" s="18"/>
      <c r="C19" s="105">
        <v>10</v>
      </c>
      <c r="D19" s="626"/>
      <c r="E19" s="626"/>
      <c r="F19" s="626"/>
      <c r="G19" s="626"/>
      <c r="H19" s="626"/>
      <c r="I19" s="626"/>
      <c r="J19" s="626"/>
      <c r="K19" s="7"/>
      <c r="L19" s="13"/>
    </row>
    <row r="20" spans="1:12" ht="14.25">
      <c r="A20" s="18"/>
      <c r="B20" s="18"/>
      <c r="C20" s="105"/>
      <c r="D20" s="523"/>
      <c r="E20" s="523"/>
      <c r="F20" s="523"/>
      <c r="G20" s="523"/>
      <c r="H20" s="523"/>
      <c r="I20" s="523"/>
      <c r="J20" s="523"/>
      <c r="K20" s="7"/>
      <c r="L20" s="13"/>
    </row>
    <row r="21" spans="1:12" ht="14.25">
      <c r="A21" s="18" t="s">
        <v>1580</v>
      </c>
      <c r="B21" s="18"/>
      <c r="C21" s="105">
        <v>11</v>
      </c>
      <c r="D21" s="626"/>
      <c r="E21" s="626"/>
      <c r="F21" s="626"/>
      <c r="G21" s="626"/>
      <c r="H21" s="626"/>
      <c r="I21" s="626"/>
      <c r="J21" s="626"/>
      <c r="K21" s="7"/>
      <c r="L21" s="13"/>
    </row>
    <row r="22" spans="1:12" ht="14.25">
      <c r="A22" s="70"/>
      <c r="B22" s="70"/>
      <c r="C22" s="225"/>
      <c r="D22" s="523"/>
      <c r="E22" s="523"/>
      <c r="F22" s="523"/>
      <c r="G22" s="523"/>
      <c r="H22" s="523"/>
      <c r="I22" s="523"/>
      <c r="J22" s="523"/>
      <c r="K22" s="7"/>
      <c r="L22" s="13"/>
    </row>
    <row r="23" spans="1:12" ht="14.25">
      <c r="A23" s="18" t="s">
        <v>1484</v>
      </c>
      <c r="B23" s="18"/>
      <c r="C23" s="105">
        <v>12</v>
      </c>
      <c r="D23" s="523"/>
      <c r="E23" s="523"/>
      <c r="F23" s="523"/>
      <c r="G23" s="523"/>
      <c r="H23" s="626"/>
      <c r="I23" s="523"/>
      <c r="J23" s="626"/>
      <c r="K23" s="7"/>
      <c r="L23" s="13"/>
    </row>
    <row r="24" spans="1:12" ht="14.25">
      <c r="A24" s="110" t="s">
        <v>1480</v>
      </c>
      <c r="B24" s="110"/>
      <c r="C24" s="225">
        <v>13</v>
      </c>
      <c r="D24" s="626"/>
      <c r="E24" s="626"/>
      <c r="F24" s="626"/>
      <c r="G24" s="626"/>
      <c r="H24" s="626"/>
      <c r="I24" s="626"/>
      <c r="J24" s="626"/>
      <c r="K24" s="7"/>
      <c r="L24" s="13"/>
    </row>
    <row r="25" spans="1:12" ht="14.25">
      <c r="A25" s="110" t="s">
        <v>1481</v>
      </c>
      <c r="B25" s="110"/>
      <c r="C25" s="225">
        <v>14</v>
      </c>
      <c r="D25" s="626"/>
      <c r="E25" s="626"/>
      <c r="F25" s="626"/>
      <c r="G25" s="626"/>
      <c r="H25" s="626"/>
      <c r="I25" s="626"/>
      <c r="J25" s="626"/>
      <c r="K25" s="7"/>
      <c r="L25" s="13"/>
    </row>
    <row r="26" spans="1:11" s="13" customFormat="1" ht="14.25">
      <c r="A26" s="111" t="s">
        <v>1482</v>
      </c>
      <c r="B26" s="111"/>
      <c r="C26" s="126">
        <v>15</v>
      </c>
      <c r="D26" s="626"/>
      <c r="E26" s="626"/>
      <c r="F26" s="626"/>
      <c r="G26" s="626"/>
      <c r="H26" s="626"/>
      <c r="I26" s="626"/>
      <c r="J26" s="626"/>
      <c r="K26" s="7"/>
    </row>
    <row r="27" spans="1:12" ht="14.25">
      <c r="A27" s="110"/>
      <c r="B27" s="110"/>
      <c r="C27" s="226"/>
      <c r="D27" s="641"/>
      <c r="E27" s="641"/>
      <c r="F27" s="641"/>
      <c r="G27" s="641"/>
      <c r="H27" s="641"/>
      <c r="I27" s="641"/>
      <c r="J27" s="641"/>
      <c r="K27" s="34"/>
      <c r="L27" s="13"/>
    </row>
    <row r="28" spans="1:12" ht="14.25">
      <c r="A28" s="18" t="s">
        <v>618</v>
      </c>
      <c r="B28" s="18"/>
      <c r="C28" s="105">
        <v>16</v>
      </c>
      <c r="D28" s="626"/>
      <c r="E28" s="626"/>
      <c r="F28" s="626"/>
      <c r="G28" s="626"/>
      <c r="H28" s="626"/>
      <c r="I28" s="626"/>
      <c r="J28" s="626"/>
      <c r="K28" s="7"/>
      <c r="L28" s="13"/>
    </row>
    <row r="29" spans="1:12" ht="14.25">
      <c r="A29" s="18"/>
      <c r="B29" s="18"/>
      <c r="C29" s="105"/>
      <c r="D29" s="522"/>
      <c r="E29" s="523"/>
      <c r="F29" s="523"/>
      <c r="G29" s="687"/>
      <c r="H29" s="523"/>
      <c r="I29" s="523"/>
      <c r="J29" s="523"/>
      <c r="K29" s="7"/>
      <c r="L29" s="13"/>
    </row>
    <row r="30" spans="1:12" ht="14.25">
      <c r="A30" s="18" t="s">
        <v>619</v>
      </c>
      <c r="B30" s="18"/>
      <c r="C30" s="105">
        <v>17</v>
      </c>
      <c r="D30" s="626"/>
      <c r="E30" s="626"/>
      <c r="F30" s="626"/>
      <c r="G30" s="688"/>
      <c r="H30" s="626"/>
      <c r="I30" s="626"/>
      <c r="J30" s="626"/>
      <c r="K30" s="7"/>
      <c r="L30" s="13"/>
    </row>
    <row r="31" spans="1:12" ht="14.25">
      <c r="A31" s="18"/>
      <c r="B31" s="18"/>
      <c r="C31" s="105"/>
      <c r="D31" s="522"/>
      <c r="E31" s="523"/>
      <c r="F31" s="523"/>
      <c r="G31" s="523"/>
      <c r="H31" s="523"/>
      <c r="I31" s="523"/>
      <c r="J31" s="523"/>
      <c r="K31" s="7"/>
      <c r="L31" s="13"/>
    </row>
    <row r="32" spans="1:12" ht="28.5">
      <c r="A32" s="103" t="s">
        <v>1466</v>
      </c>
      <c r="B32" s="18"/>
      <c r="C32" s="105">
        <v>18</v>
      </c>
      <c r="D32" s="523"/>
      <c r="E32" s="523"/>
      <c r="F32" s="523"/>
      <c r="G32" s="689"/>
      <c r="H32" s="626"/>
      <c r="I32" s="523"/>
      <c r="J32" s="626"/>
      <c r="K32" s="7"/>
      <c r="L32" s="13"/>
    </row>
    <row r="33" spans="1:11" ht="14.25">
      <c r="A33" s="18"/>
      <c r="B33" s="18"/>
      <c r="C33" s="105"/>
      <c r="D33" s="523"/>
      <c r="E33" s="523"/>
      <c r="F33" s="523"/>
      <c r="G33" s="523"/>
      <c r="H33" s="523"/>
      <c r="I33" s="523"/>
      <c r="J33" s="523"/>
      <c r="K33" s="3"/>
    </row>
    <row r="34" spans="1:11" ht="28.5">
      <c r="A34" s="101" t="s">
        <v>1485</v>
      </c>
      <c r="B34" s="99"/>
      <c r="C34" s="225">
        <v>19</v>
      </c>
      <c r="D34" s="523"/>
      <c r="E34" s="523"/>
      <c r="F34" s="523"/>
      <c r="G34" s="689"/>
      <c r="H34" s="626"/>
      <c r="I34" s="668"/>
      <c r="J34" s="626"/>
      <c r="K34" s="3"/>
    </row>
    <row r="35" spans="1:11" ht="14.25">
      <c r="A35" s="18"/>
      <c r="B35" s="18"/>
      <c r="C35" s="105"/>
      <c r="D35" s="523"/>
      <c r="E35" s="523"/>
      <c r="F35" s="523"/>
      <c r="G35" s="523"/>
      <c r="H35" s="523"/>
      <c r="I35" s="523"/>
      <c r="J35" s="523"/>
      <c r="K35" s="3"/>
    </row>
    <row r="36" spans="1:11" ht="14.25">
      <c r="A36" s="18"/>
      <c r="B36" s="18"/>
      <c r="C36" s="105"/>
      <c r="D36" s="633"/>
      <c r="E36" s="633"/>
      <c r="F36" s="633"/>
      <c r="G36" s="633"/>
      <c r="H36" s="633"/>
      <c r="I36" s="633"/>
      <c r="J36" s="633"/>
      <c r="K36" s="3"/>
    </row>
    <row r="37" spans="1:11" ht="14.25">
      <c r="A37" s="124" t="s">
        <v>294</v>
      </c>
      <c r="B37" s="124"/>
      <c r="C37" s="50">
        <v>20</v>
      </c>
      <c r="D37" s="709" t="s">
        <v>295</v>
      </c>
      <c r="E37" s="690"/>
      <c r="F37" s="553"/>
      <c r="G37" s="633"/>
      <c r="H37" s="633"/>
      <c r="I37" s="633"/>
      <c r="J37" s="633"/>
      <c r="K37" s="3"/>
    </row>
    <row r="38" spans="1:11" ht="14.25">
      <c r="A38" s="64" t="s">
        <v>296</v>
      </c>
      <c r="B38" s="64"/>
      <c r="C38" s="50">
        <v>21</v>
      </c>
      <c r="D38" s="672"/>
      <c r="E38" s="691"/>
      <c r="F38" s="553"/>
      <c r="G38" s="633"/>
      <c r="H38" s="633"/>
      <c r="I38" s="633"/>
      <c r="J38" s="633"/>
      <c r="K38" s="3"/>
    </row>
    <row r="39" spans="1:11" ht="14.25">
      <c r="A39" s="18"/>
      <c r="B39" s="18"/>
      <c r="C39" s="105"/>
      <c r="D39" s="692"/>
      <c r="E39" s="692"/>
      <c r="F39" s="693"/>
      <c r="G39" s="633"/>
      <c r="H39" s="633"/>
      <c r="I39" s="633"/>
      <c r="J39" s="633"/>
      <c r="K39" s="3"/>
    </row>
    <row r="40" spans="1:11" ht="14.25">
      <c r="A40" s="18"/>
      <c r="B40" s="18"/>
      <c r="C40" s="105"/>
      <c r="D40" s="692"/>
      <c r="E40" s="692"/>
      <c r="F40" s="693"/>
      <c r="G40" s="633"/>
      <c r="H40" s="633"/>
      <c r="I40" s="633"/>
      <c r="J40" s="633"/>
      <c r="K40" s="3"/>
    </row>
    <row r="41" spans="1:11" ht="70.5" customHeight="1">
      <c r="A41" s="123"/>
      <c r="B41" s="123"/>
      <c r="C41" s="241"/>
      <c r="D41" s="876" t="s">
        <v>276</v>
      </c>
      <c r="E41" s="877"/>
      <c r="F41" s="707" t="s">
        <v>277</v>
      </c>
      <c r="G41" s="878" t="s">
        <v>1310</v>
      </c>
      <c r="H41" s="879"/>
      <c r="I41" s="879"/>
      <c r="J41" s="880"/>
      <c r="K41" s="3"/>
    </row>
    <row r="42" spans="1:10" ht="70.5" customHeight="1">
      <c r="A42" s="125" t="s">
        <v>1467</v>
      </c>
      <c r="B42" s="125"/>
      <c r="C42" s="242"/>
      <c r="D42" s="708" t="s">
        <v>278</v>
      </c>
      <c r="E42" s="708" t="s">
        <v>279</v>
      </c>
      <c r="F42" s="708" t="s">
        <v>295</v>
      </c>
      <c r="G42" s="694" t="s">
        <v>9</v>
      </c>
      <c r="H42" s="694" t="s">
        <v>10</v>
      </c>
      <c r="I42" s="694" t="s">
        <v>1256</v>
      </c>
      <c r="J42" s="694" t="s">
        <v>280</v>
      </c>
    </row>
    <row r="43" spans="1:10" ht="14.25">
      <c r="A43" s="45" t="s">
        <v>1468</v>
      </c>
      <c r="B43" s="56"/>
      <c r="C43" s="126">
        <v>22</v>
      </c>
      <c r="D43" s="706"/>
      <c r="E43" s="706"/>
      <c r="F43" s="706"/>
      <c r="G43" s="520"/>
      <c r="H43" s="520"/>
      <c r="I43" s="520"/>
      <c r="J43" s="528"/>
    </row>
    <row r="44" spans="1:10" ht="14.25">
      <c r="A44" s="45" t="s">
        <v>675</v>
      </c>
      <c r="B44" s="56"/>
      <c r="C44" s="126">
        <v>23</v>
      </c>
      <c r="D44" s="706"/>
      <c r="E44" s="706"/>
      <c r="F44" s="706"/>
      <c r="G44" s="520"/>
      <c r="H44" s="520"/>
      <c r="I44" s="520"/>
      <c r="J44" s="520"/>
    </row>
    <row r="45" spans="1:10" ht="15" customHeight="1">
      <c r="A45" s="45" t="s">
        <v>1469</v>
      </c>
      <c r="B45" s="56"/>
      <c r="C45" s="126">
        <v>24</v>
      </c>
      <c r="D45" s="706"/>
      <c r="E45" s="706"/>
      <c r="F45" s="706"/>
      <c r="G45" s="520"/>
      <c r="H45" s="520"/>
      <c r="I45" s="520"/>
      <c r="J45" s="520"/>
    </row>
    <row r="46" spans="1:10" ht="14.25">
      <c r="A46" s="45" t="s">
        <v>1486</v>
      </c>
      <c r="B46" s="56"/>
      <c r="C46" s="126">
        <v>25</v>
      </c>
      <c r="D46" s="706"/>
      <c r="E46" s="706"/>
      <c r="F46" s="706"/>
      <c r="G46" s="520"/>
      <c r="H46" s="520"/>
      <c r="I46" s="520"/>
      <c r="J46" s="520"/>
    </row>
    <row r="47" spans="1:11" ht="14.25">
      <c r="A47" s="56"/>
      <c r="B47" s="56"/>
      <c r="C47" s="126"/>
      <c r="D47" s="565"/>
      <c r="E47" s="565"/>
      <c r="F47" s="565"/>
      <c r="G47" s="565"/>
      <c r="H47" s="565"/>
      <c r="I47" s="565" t="s">
        <v>1309</v>
      </c>
      <c r="J47" s="626"/>
      <c r="K47" s="3"/>
    </row>
    <row r="48" spans="1:10" ht="14.25">
      <c r="A48" s="403" t="s">
        <v>281</v>
      </c>
      <c r="B48" s="56"/>
      <c r="C48" s="126">
        <v>26</v>
      </c>
      <c r="D48" s="706" t="s">
        <v>411</v>
      </c>
      <c r="E48" s="565"/>
      <c r="F48" s="565"/>
      <c r="G48" s="565"/>
      <c r="H48" s="565"/>
      <c r="I48" s="565"/>
      <c r="J48" s="565"/>
    </row>
    <row r="49" spans="1:10" ht="14.25">
      <c r="A49" s="56"/>
      <c r="B49" s="56"/>
      <c r="C49" s="126"/>
      <c r="D49" s="523"/>
      <c r="E49" s="695"/>
      <c r="F49" s="695"/>
      <c r="G49" s="695"/>
      <c r="H49" s="695"/>
      <c r="I49" s="695"/>
      <c r="J49" s="695"/>
    </row>
    <row r="50" spans="1:10" ht="28.5">
      <c r="A50" s="132" t="s">
        <v>1487</v>
      </c>
      <c r="B50" s="8"/>
      <c r="C50" s="126">
        <v>27</v>
      </c>
      <c r="D50" s="520"/>
      <c r="E50" s="695"/>
      <c r="F50" s="695"/>
      <c r="G50" s="695"/>
      <c r="H50" s="695"/>
      <c r="I50" s="695"/>
      <c r="J50" s="695"/>
    </row>
    <row r="51" spans="1:10" ht="14.25">
      <c r="A51" s="56"/>
      <c r="B51" s="56"/>
      <c r="C51" s="126"/>
      <c r="D51" s="695"/>
      <c r="E51" s="695"/>
      <c r="F51" s="695"/>
      <c r="G51" s="695"/>
      <c r="H51" s="695"/>
      <c r="I51" s="695"/>
      <c r="J51" s="695"/>
    </row>
    <row r="52" spans="1:10" ht="35.25" customHeight="1">
      <c r="A52" s="123"/>
      <c r="B52" s="123"/>
      <c r="C52" s="241"/>
      <c r="D52" s="873" t="s">
        <v>1490</v>
      </c>
      <c r="E52" s="874"/>
      <c r="F52" s="873" t="s">
        <v>1491</v>
      </c>
      <c r="G52" s="875"/>
      <c r="H52" s="874"/>
      <c r="I52" s="526"/>
      <c r="J52" s="526"/>
    </row>
    <row r="53" spans="1:10" ht="99.75">
      <c r="A53" s="56"/>
      <c r="B53" s="56"/>
      <c r="C53" s="126"/>
      <c r="D53" s="658" t="s">
        <v>574</v>
      </c>
      <c r="E53" s="658" t="s">
        <v>575</v>
      </c>
      <c r="F53" s="658" t="s">
        <v>574</v>
      </c>
      <c r="G53" s="658" t="s">
        <v>1477</v>
      </c>
      <c r="H53" s="658" t="s">
        <v>639</v>
      </c>
      <c r="I53" s="526"/>
      <c r="J53" s="526"/>
    </row>
    <row r="54" spans="4:10" ht="14.25">
      <c r="D54" s="695"/>
      <c r="E54" s="695"/>
      <c r="F54" s="695"/>
      <c r="G54" s="696"/>
      <c r="H54" s="697"/>
      <c r="I54" s="526"/>
      <c r="J54" s="526"/>
    </row>
    <row r="55" spans="1:11" ht="14.25">
      <c r="A55" s="8" t="s">
        <v>1488</v>
      </c>
      <c r="B55" s="8"/>
      <c r="C55" s="126">
        <v>28</v>
      </c>
      <c r="D55" s="626"/>
      <c r="E55" s="626"/>
      <c r="F55" s="626"/>
      <c r="G55" s="626"/>
      <c r="H55" s="626"/>
      <c r="I55" s="526"/>
      <c r="J55" s="526"/>
      <c r="K55" s="113"/>
    </row>
    <row r="56" spans="1:11" ht="14.25">
      <c r="A56" s="7"/>
      <c r="B56" s="7"/>
      <c r="C56" s="50"/>
      <c r="D56" s="523"/>
      <c r="E56" s="523"/>
      <c r="F56" s="523"/>
      <c r="G56" s="523"/>
      <c r="H56" s="523"/>
      <c r="I56" s="526"/>
      <c r="J56" s="526"/>
      <c r="K56" s="113"/>
    </row>
    <row r="57" spans="1:10" ht="28.5">
      <c r="A57" s="45" t="s">
        <v>1489</v>
      </c>
      <c r="B57" s="56"/>
      <c r="C57" s="126">
        <v>29</v>
      </c>
      <c r="D57" s="698"/>
      <c r="E57" s="523"/>
      <c r="F57" s="523"/>
      <c r="G57" s="523"/>
      <c r="H57" s="626"/>
      <c r="I57" s="526"/>
      <c r="J57" s="526"/>
    </row>
    <row r="58" spans="1:10" ht="14.25">
      <c r="A58" s="7"/>
      <c r="B58" s="7"/>
      <c r="C58" s="50"/>
      <c r="D58" s="699"/>
      <c r="E58" s="523"/>
      <c r="F58" s="523"/>
      <c r="G58" s="523"/>
      <c r="H58" s="523"/>
      <c r="I58" s="526"/>
      <c r="J58" s="526"/>
    </row>
    <row r="59" spans="1:10" ht="14.25">
      <c r="A59" s="8" t="s">
        <v>1493</v>
      </c>
      <c r="B59" s="8"/>
      <c r="C59" s="126">
        <v>30</v>
      </c>
      <c r="D59" s="700"/>
      <c r="E59" s="523"/>
      <c r="F59" s="523"/>
      <c r="G59" s="523"/>
      <c r="H59" s="626"/>
      <c r="I59" s="526"/>
      <c r="J59" s="526"/>
    </row>
    <row r="60" spans="1:10" ht="20.25" customHeight="1">
      <c r="A60" s="8"/>
      <c r="B60" s="8"/>
      <c r="C60" s="126"/>
      <c r="D60" s="701"/>
      <c r="E60" s="695"/>
      <c r="F60" s="695"/>
      <c r="G60" s="695"/>
      <c r="H60" s="702"/>
      <c r="I60" s="695"/>
      <c r="J60" s="703"/>
    </row>
    <row r="61" spans="1:10" ht="14.25">
      <c r="A61" s="7"/>
      <c r="B61" s="7"/>
      <c r="C61" s="50"/>
      <c r="D61" s="521"/>
      <c r="E61" s="521"/>
      <c r="F61" s="695"/>
      <c r="G61" s="695"/>
      <c r="H61" s="703"/>
      <c r="I61" s="695"/>
      <c r="J61" s="695"/>
    </row>
    <row r="62" spans="1:10" ht="14.25">
      <c r="A62" s="8" t="s">
        <v>620</v>
      </c>
      <c r="B62" s="8"/>
      <c r="C62" s="126"/>
      <c r="D62" s="521"/>
      <c r="E62" s="695"/>
      <c r="F62" s="695"/>
      <c r="G62" s="552"/>
      <c r="H62" s="521"/>
      <c r="I62" s="695"/>
      <c r="J62" s="695"/>
    </row>
    <row r="63" spans="1:10" ht="142.5">
      <c r="A63" s="56"/>
      <c r="B63" s="56"/>
      <c r="C63" s="126"/>
      <c r="D63" s="704" t="s">
        <v>1257</v>
      </c>
      <c r="E63" s="704" t="s">
        <v>599</v>
      </c>
      <c r="F63" s="695"/>
      <c r="G63" s="552"/>
      <c r="H63" s="521"/>
      <c r="I63" s="695"/>
      <c r="J63" s="695"/>
    </row>
    <row r="64" spans="1:10" ht="15" customHeight="1">
      <c r="A64" s="56" t="s">
        <v>1456</v>
      </c>
      <c r="B64" s="56"/>
      <c r="C64" s="126">
        <v>31</v>
      </c>
      <c r="D64" s="626"/>
      <c r="E64" s="626"/>
      <c r="F64" s="695"/>
      <c r="G64" s="552"/>
      <c r="H64" s="521"/>
      <c r="I64" s="695"/>
      <c r="J64" s="521"/>
    </row>
    <row r="65" spans="1:10" ht="14.25">
      <c r="A65" s="56" t="s">
        <v>1494</v>
      </c>
      <c r="B65" s="56"/>
      <c r="C65" s="126">
        <v>32</v>
      </c>
      <c r="D65" s="626"/>
      <c r="E65" s="626"/>
      <c r="F65" s="695"/>
      <c r="G65" s="552"/>
      <c r="H65" s="521"/>
      <c r="I65" s="695"/>
      <c r="J65" s="521"/>
    </row>
    <row r="66" spans="1:10" ht="18" customHeight="1">
      <c r="A66" s="56" t="s">
        <v>622</v>
      </c>
      <c r="B66" s="56"/>
      <c r="C66" s="126">
        <v>33</v>
      </c>
      <c r="D66" s="626"/>
      <c r="E66" s="626"/>
      <c r="F66" s="695"/>
      <c r="G66" s="552"/>
      <c r="H66" s="521"/>
      <c r="I66" s="695"/>
      <c r="J66" s="521"/>
    </row>
    <row r="67" spans="1:10" ht="14.25">
      <c r="A67" s="7"/>
      <c r="B67" s="7"/>
      <c r="C67" s="50"/>
      <c r="D67" s="705"/>
      <c r="E67" s="521"/>
      <c r="F67" s="695"/>
      <c r="G67" s="552"/>
      <c r="H67" s="521"/>
      <c r="I67" s="695"/>
      <c r="J67" s="521"/>
    </row>
    <row r="68" spans="1:10" ht="14.25">
      <c r="A68" s="56" t="s">
        <v>621</v>
      </c>
      <c r="B68" s="56"/>
      <c r="C68" s="126">
        <v>34</v>
      </c>
      <c r="D68" s="626"/>
      <c r="E68" s="626"/>
      <c r="F68" s="526"/>
      <c r="G68" s="552"/>
      <c r="H68" s="521"/>
      <c r="I68" s="695"/>
      <c r="J68" s="521"/>
    </row>
    <row r="69" spans="1:10" ht="14.25">
      <c r="A69" s="7"/>
      <c r="B69" s="7"/>
      <c r="C69" s="50"/>
      <c r="D69" s="705"/>
      <c r="E69" s="522"/>
      <c r="F69" s="526"/>
      <c r="G69" s="552"/>
      <c r="H69" s="521"/>
      <c r="I69" s="695"/>
      <c r="J69" s="521"/>
    </row>
    <row r="70" spans="1:10" ht="28.5">
      <c r="A70" s="94" t="s">
        <v>623</v>
      </c>
      <c r="B70" s="35"/>
      <c r="C70" s="50">
        <v>35</v>
      </c>
      <c r="D70" s="626"/>
      <c r="E70" s="520"/>
      <c r="F70" s="695"/>
      <c r="G70" s="552"/>
      <c r="H70" s="521"/>
      <c r="I70" s="695"/>
      <c r="J70" s="521"/>
    </row>
    <row r="71" spans="1:10" ht="14.25">
      <c r="A71" s="7"/>
      <c r="B71" s="7"/>
      <c r="C71" s="50"/>
      <c r="D71" s="523"/>
      <c r="E71" s="522"/>
      <c r="F71" s="527"/>
      <c r="G71" s="552"/>
      <c r="H71" s="521"/>
      <c r="I71" s="695"/>
      <c r="J71" s="521"/>
    </row>
    <row r="72" spans="1:10" ht="14.25">
      <c r="A72" s="7" t="s">
        <v>624</v>
      </c>
      <c r="B72" s="7"/>
      <c r="C72" s="50">
        <v>36</v>
      </c>
      <c r="D72" s="626"/>
      <c r="E72" s="626"/>
      <c r="F72" s="527"/>
      <c r="G72" s="552"/>
      <c r="H72" s="521"/>
      <c r="I72" s="695"/>
      <c r="J72" s="521"/>
    </row>
    <row r="73" spans="1:10" ht="14.25">
      <c r="A73" s="7"/>
      <c r="B73" s="7"/>
      <c r="C73" s="50"/>
      <c r="D73" s="523"/>
      <c r="E73" s="521"/>
      <c r="F73" s="527"/>
      <c r="G73" s="552"/>
      <c r="H73" s="521"/>
      <c r="I73" s="695"/>
      <c r="J73" s="521"/>
    </row>
    <row r="74" spans="1:10" ht="28.5">
      <c r="A74" s="94" t="s">
        <v>1258</v>
      </c>
      <c r="B74" s="94"/>
      <c r="C74" s="243">
        <v>37</v>
      </c>
      <c r="D74" s="520"/>
      <c r="E74" s="520"/>
      <c r="F74" s="527"/>
      <c r="G74" s="552"/>
      <c r="H74" s="521"/>
      <c r="I74" s="695"/>
      <c r="J74" s="527"/>
    </row>
    <row r="75" spans="1:10" ht="14.25">
      <c r="A75" s="7"/>
      <c r="B75" s="7"/>
      <c r="C75" s="50"/>
      <c r="D75" s="34"/>
      <c r="E75" s="55"/>
      <c r="F75" s="54"/>
      <c r="G75" s="8"/>
      <c r="H75" s="7"/>
      <c r="I75" s="56"/>
      <c r="J75" s="54"/>
    </row>
    <row r="76" spans="1:10" ht="14.25">
      <c r="A76" s="7"/>
      <c r="B76" s="7"/>
      <c r="C76" s="50"/>
      <c r="D76" s="34"/>
      <c r="E76" s="55"/>
      <c r="F76" s="54"/>
      <c r="G76" s="8"/>
      <c r="H76" s="7"/>
      <c r="I76" s="56"/>
      <c r="J76" s="54"/>
    </row>
    <row r="77" spans="1:10" ht="14.25">
      <c r="A77" s="3"/>
      <c r="B77" s="3"/>
      <c r="C77" s="224"/>
      <c r="D77" s="3"/>
      <c r="G77" s="8"/>
      <c r="H77" s="7"/>
      <c r="I77" s="56"/>
      <c r="J77" s="54"/>
    </row>
    <row r="78" spans="1:10" ht="14.25">
      <c r="A78" s="3"/>
      <c r="B78" s="3"/>
      <c r="C78" s="224"/>
      <c r="D78" s="3"/>
      <c r="G78" s="8"/>
      <c r="H78" s="7"/>
      <c r="I78" s="56"/>
      <c r="J78" s="36"/>
    </row>
    <row r="79" spans="1:10" ht="14.25">
      <c r="A79" s="3"/>
      <c r="B79" s="3"/>
      <c r="C79" s="224"/>
      <c r="D79" s="3"/>
      <c r="G79" s="8"/>
      <c r="H79" s="7"/>
      <c r="I79" s="56"/>
      <c r="J79" s="51"/>
    </row>
    <row r="80" spans="1:10" ht="14.25">
      <c r="A80" s="3"/>
      <c r="B80" s="3"/>
      <c r="C80" s="224"/>
      <c r="D80" s="3"/>
      <c r="G80" s="8"/>
      <c r="H80" s="7"/>
      <c r="I80" s="56"/>
      <c r="J80" s="51"/>
    </row>
    <row r="81" spans="7:10" ht="14.25">
      <c r="G81" s="8"/>
      <c r="H81" s="7"/>
      <c r="I81" s="56"/>
      <c r="J81" s="51"/>
    </row>
    <row r="82" spans="7:10" ht="14.25">
      <c r="G82" s="8"/>
      <c r="H82" s="7"/>
      <c r="I82" s="56"/>
      <c r="J82" s="51"/>
    </row>
    <row r="83" ht="14.25">
      <c r="J83" s="54"/>
    </row>
    <row r="84" ht="14.25">
      <c r="J84" s="54"/>
    </row>
    <row r="85" ht="14.25">
      <c r="J85" s="54"/>
    </row>
    <row r="86" ht="14.25">
      <c r="J86" s="54"/>
    </row>
    <row r="87" ht="14.25">
      <c r="J87" s="54"/>
    </row>
    <row r="88" ht="14.25">
      <c r="J88" s="54"/>
    </row>
    <row r="89" ht="14.25">
      <c r="J89" s="54"/>
    </row>
    <row r="90" ht="14.25">
      <c r="J90" s="54"/>
    </row>
    <row r="91" ht="14.25">
      <c r="J91" s="54"/>
    </row>
    <row r="92" ht="14.25">
      <c r="J92" s="54"/>
    </row>
    <row r="93" ht="14.25">
      <c r="J93" s="54"/>
    </row>
    <row r="94" ht="14.25">
      <c r="J94" s="54"/>
    </row>
    <row r="95" ht="14.25">
      <c r="J95" s="54"/>
    </row>
    <row r="96" ht="14.25">
      <c r="J96" s="54"/>
    </row>
    <row r="97" ht="14.25">
      <c r="J97" s="54"/>
    </row>
    <row r="98" ht="14.25">
      <c r="J98" s="54"/>
    </row>
    <row r="112" s="127" customFormat="1" ht="14.25">
      <c r="C112" s="244"/>
    </row>
    <row r="118" ht="12.75" customHeight="1"/>
    <row r="130" spans="12:13" ht="14.25">
      <c r="L130" s="13"/>
      <c r="M130" s="13"/>
    </row>
    <row r="147" spans="12:13" ht="14.25">
      <c r="L147" s="13"/>
      <c r="M147" s="13"/>
    </row>
  </sheetData>
  <sheetProtection password="DAB2" sheet="1" objects="1" scenarios="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3" r:id="rId1"/>
  <headerFooter>
    <oddFooter>&amp;C&amp;[211/&amp;[268</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90" zoomScaleNormal="90" zoomScalePageLayoutView="0" workbookViewId="0" topLeftCell="A4">
      <selection activeCell="G11" sqref="G11"/>
    </sheetView>
  </sheetViews>
  <sheetFormatPr defaultColWidth="9.140625" defaultRowHeight="15"/>
  <cols>
    <col min="1" max="1" width="9.140625" style="12" customWidth="1"/>
    <col min="2" max="2" width="60.57421875" style="12" customWidth="1"/>
    <col min="3" max="3" width="10.140625" style="234" customWidth="1"/>
    <col min="4" max="8" width="15.421875" style="12" customWidth="1"/>
    <col min="9" max="9" width="16.00390625" style="12" customWidth="1"/>
    <col min="10" max="10" width="15.421875" style="12" customWidth="1"/>
    <col min="11" max="224" width="9.140625" style="12" customWidth="1"/>
    <col min="225" max="225" width="46.57421875" style="12" customWidth="1"/>
    <col min="226" max="226" width="14.421875" style="12" customWidth="1"/>
    <col min="227" max="227" width="16.8515625" style="12" customWidth="1"/>
    <col min="228" max="228" width="17.00390625" style="12" customWidth="1"/>
    <col min="229" max="229" width="15.7109375" style="12" customWidth="1"/>
    <col min="230" max="230" width="14.7109375" style="12" customWidth="1"/>
    <col min="231" max="231" width="17.57421875" style="12" customWidth="1"/>
    <col min="232" max="232" width="31.421875" style="12" customWidth="1"/>
    <col min="233" max="16384" width="9.140625" style="12" customWidth="1"/>
  </cols>
  <sheetData>
    <row r="1" ht="15">
      <c r="A1" s="171"/>
    </row>
    <row r="2" spans="1:10" ht="24" customHeight="1">
      <c r="A2" s="8" t="s">
        <v>21</v>
      </c>
      <c r="B2" s="128"/>
      <c r="C2" s="248"/>
      <c r="D2" s="128"/>
      <c r="E2" s="128"/>
      <c r="F2" s="126"/>
      <c r="G2" s="54"/>
      <c r="H2" s="128"/>
      <c r="I2" s="128"/>
      <c r="J2" s="54"/>
    </row>
    <row r="3" spans="1:11" ht="14.25">
      <c r="A3" s="8" t="s">
        <v>625</v>
      </c>
      <c r="B3" s="34"/>
      <c r="C3" s="126"/>
      <c r="D3" s="34"/>
      <c r="E3" s="34"/>
      <c r="F3" s="126"/>
      <c r="G3" s="54"/>
      <c r="H3" s="128"/>
      <c r="I3" s="128"/>
      <c r="J3" s="34"/>
      <c r="K3" s="3"/>
    </row>
    <row r="4" spans="1:11" ht="14.25">
      <c r="A4" s="8"/>
      <c r="B4" s="34"/>
      <c r="C4" s="126"/>
      <c r="D4" s="34"/>
      <c r="E4" s="34"/>
      <c r="F4" s="60"/>
      <c r="G4" s="60"/>
      <c r="H4" s="60"/>
      <c r="I4" s="60"/>
      <c r="J4" s="34"/>
      <c r="K4" s="3"/>
    </row>
    <row r="5" spans="1:11" ht="15">
      <c r="A5" s="219" t="s">
        <v>262</v>
      </c>
      <c r="B5" s="231"/>
      <c r="C5" s="236">
        <v>1</v>
      </c>
      <c r="D5" s="221"/>
      <c r="E5" s="34"/>
      <c r="F5" s="175"/>
      <c r="G5" s="176" t="s">
        <v>419</v>
      </c>
      <c r="H5" s="60"/>
      <c r="I5" s="60"/>
      <c r="J5" s="34"/>
      <c r="K5" s="3"/>
    </row>
    <row r="6" spans="1:11" ht="15">
      <c r="A6" s="245" t="s">
        <v>327</v>
      </c>
      <c r="B6" s="246"/>
      <c r="C6" s="249">
        <v>2</v>
      </c>
      <c r="D6" s="247"/>
      <c r="E6" s="40"/>
      <c r="F6" s="177"/>
      <c r="G6" s="174" t="s">
        <v>420</v>
      </c>
      <c r="H6" s="40"/>
      <c r="I6" s="40"/>
      <c r="J6" s="98"/>
      <c r="K6" s="3"/>
    </row>
    <row r="7" spans="1:11" ht="15">
      <c r="A7" s="129" t="s">
        <v>410</v>
      </c>
      <c r="B7" s="130"/>
      <c r="C7" s="250">
        <v>3</v>
      </c>
      <c r="D7" s="131"/>
      <c r="E7" s="40"/>
      <c r="F7" s="788"/>
      <c r="G7" s="781"/>
      <c r="H7" s="40"/>
      <c r="I7" s="40"/>
      <c r="J7" s="98"/>
      <c r="K7" s="3"/>
    </row>
    <row r="8" spans="5:11" ht="14.25">
      <c r="E8" s="56"/>
      <c r="F8" s="56"/>
      <c r="G8" s="56"/>
      <c r="H8" s="56"/>
      <c r="I8" s="56"/>
      <c r="J8" s="56"/>
      <c r="K8" s="3"/>
    </row>
    <row r="9" spans="1:11" ht="42.75">
      <c r="A9" s="122"/>
      <c r="B9" s="123" t="s">
        <v>626</v>
      </c>
      <c r="C9" s="241"/>
      <c r="D9" s="876" t="s">
        <v>276</v>
      </c>
      <c r="E9" s="877"/>
      <c r="F9" s="707" t="s">
        <v>277</v>
      </c>
      <c r="G9" s="878" t="s">
        <v>1312</v>
      </c>
      <c r="H9" s="879"/>
      <c r="I9" s="879"/>
      <c r="J9" s="880"/>
      <c r="K9" s="3"/>
    </row>
    <row r="10" spans="1:11" ht="69.75" customHeight="1">
      <c r="A10" s="122"/>
      <c r="B10" s="125" t="s">
        <v>1311</v>
      </c>
      <c r="C10" s="242"/>
      <c r="D10" s="708" t="s">
        <v>263</v>
      </c>
      <c r="E10" s="708" t="s">
        <v>264</v>
      </c>
      <c r="F10" s="708" t="s">
        <v>265</v>
      </c>
      <c r="G10" s="694" t="s">
        <v>9</v>
      </c>
      <c r="H10" s="694" t="s">
        <v>10</v>
      </c>
      <c r="I10" s="694" t="s">
        <v>627</v>
      </c>
      <c r="J10" s="694" t="s">
        <v>280</v>
      </c>
      <c r="K10" s="3"/>
    </row>
    <row r="11" spans="1:11" ht="14.25">
      <c r="A11" s="122"/>
      <c r="B11" s="56" t="s">
        <v>628</v>
      </c>
      <c r="C11" s="126">
        <v>4</v>
      </c>
      <c r="D11" s="706"/>
      <c r="E11" s="706"/>
      <c r="F11" s="706"/>
      <c r="G11" s="520"/>
      <c r="H11" s="520"/>
      <c r="I11" s="520"/>
      <c r="J11" s="528"/>
      <c r="K11" s="3"/>
    </row>
    <row r="12" spans="1:11" ht="14.25">
      <c r="A12" s="122"/>
      <c r="B12" s="56" t="s">
        <v>629</v>
      </c>
      <c r="C12" s="126">
        <v>5</v>
      </c>
      <c r="D12" s="706"/>
      <c r="E12" s="706"/>
      <c r="F12" s="706"/>
      <c r="G12" s="520"/>
      <c r="H12" s="520"/>
      <c r="I12" s="520"/>
      <c r="J12" s="528"/>
      <c r="K12" s="3"/>
    </row>
    <row r="13" spans="1:11" ht="14.25">
      <c r="A13" s="122"/>
      <c r="B13" s="56" t="s">
        <v>630</v>
      </c>
      <c r="C13" s="126">
        <v>6</v>
      </c>
      <c r="D13" s="706"/>
      <c r="E13" s="706"/>
      <c r="F13" s="706"/>
      <c r="G13" s="520"/>
      <c r="H13" s="520"/>
      <c r="I13" s="520"/>
      <c r="J13" s="528"/>
      <c r="K13" s="3"/>
    </row>
    <row r="14" spans="1:11" ht="14.25">
      <c r="A14" s="122"/>
      <c r="B14" s="56" t="s">
        <v>631</v>
      </c>
      <c r="C14" s="126">
        <v>7</v>
      </c>
      <c r="D14" s="706"/>
      <c r="E14" s="706"/>
      <c r="F14" s="706"/>
      <c r="G14" s="520"/>
      <c r="H14" s="520"/>
      <c r="I14" s="520"/>
      <c r="J14" s="528"/>
      <c r="K14" s="3"/>
    </row>
    <row r="15" spans="1:11" ht="14.25">
      <c r="A15" s="122"/>
      <c r="B15" s="56" t="s">
        <v>632</v>
      </c>
      <c r="C15" s="126">
        <v>8</v>
      </c>
      <c r="D15" s="706"/>
      <c r="E15" s="706"/>
      <c r="F15" s="706"/>
      <c r="G15" s="520"/>
      <c r="H15" s="520"/>
      <c r="I15" s="520"/>
      <c r="J15" s="528"/>
      <c r="K15" s="3"/>
    </row>
    <row r="16" spans="1:11" ht="14.25">
      <c r="A16" s="49"/>
      <c r="B16" s="56" t="s">
        <v>633</v>
      </c>
      <c r="C16" s="126">
        <v>9</v>
      </c>
      <c r="D16" s="706"/>
      <c r="E16" s="706"/>
      <c r="F16" s="706"/>
      <c r="G16" s="520"/>
      <c r="H16" s="520"/>
      <c r="I16" s="520"/>
      <c r="J16" s="528"/>
      <c r="K16" s="3"/>
    </row>
    <row r="17" spans="1:11" ht="14.25">
      <c r="A17" s="49"/>
      <c r="B17" s="56" t="s">
        <v>634</v>
      </c>
      <c r="C17" s="126">
        <v>10</v>
      </c>
      <c r="D17" s="706"/>
      <c r="E17" s="706"/>
      <c r="F17" s="706"/>
      <c r="G17" s="520"/>
      <c r="H17" s="520"/>
      <c r="I17" s="520"/>
      <c r="J17" s="528"/>
      <c r="K17" s="3"/>
    </row>
    <row r="18" spans="1:11" ht="14.25">
      <c r="A18" s="49"/>
      <c r="B18" s="56" t="s">
        <v>408</v>
      </c>
      <c r="C18" s="126">
        <v>11</v>
      </c>
      <c r="D18" s="706"/>
      <c r="E18" s="706"/>
      <c r="F18" s="706"/>
      <c r="G18" s="520"/>
      <c r="H18" s="520"/>
      <c r="I18" s="520"/>
      <c r="J18" s="528"/>
      <c r="K18" s="3"/>
    </row>
    <row r="19" spans="1:11" ht="14.25">
      <c r="A19" s="49"/>
      <c r="B19" s="56" t="s">
        <v>635</v>
      </c>
      <c r="C19" s="126">
        <v>12</v>
      </c>
      <c r="D19" s="706"/>
      <c r="E19" s="706"/>
      <c r="F19" s="706"/>
      <c r="G19" s="520"/>
      <c r="H19" s="520"/>
      <c r="I19" s="520"/>
      <c r="J19" s="528"/>
      <c r="K19" s="3"/>
    </row>
    <row r="20" spans="1:11" ht="33" customHeight="1">
      <c r="A20" s="49"/>
      <c r="B20" s="45" t="s">
        <v>1470</v>
      </c>
      <c r="C20" s="251">
        <v>13</v>
      </c>
      <c r="D20" s="706"/>
      <c r="E20" s="706"/>
      <c r="F20" s="706"/>
      <c r="G20" s="520"/>
      <c r="H20" s="520"/>
      <c r="I20" s="520"/>
      <c r="J20" s="528"/>
      <c r="K20" s="3"/>
    </row>
    <row r="21" spans="1:11" ht="30" customHeight="1">
      <c r="A21" s="49"/>
      <c r="B21" s="45" t="s">
        <v>1471</v>
      </c>
      <c r="C21" s="251">
        <v>14</v>
      </c>
      <c r="D21" s="706"/>
      <c r="E21" s="706"/>
      <c r="F21" s="706"/>
      <c r="G21" s="520"/>
      <c r="H21" s="520"/>
      <c r="I21" s="520"/>
      <c r="J21" s="528"/>
      <c r="K21" s="3"/>
    </row>
    <row r="22" spans="1:11" ht="28.5" customHeight="1">
      <c r="A22" s="49"/>
      <c r="B22" s="45" t="s">
        <v>636</v>
      </c>
      <c r="C22" s="251">
        <v>15</v>
      </c>
      <c r="D22" s="706"/>
      <c r="E22" s="706"/>
      <c r="F22" s="706"/>
      <c r="G22" s="520"/>
      <c r="H22" s="520"/>
      <c r="I22" s="520"/>
      <c r="J22" s="528"/>
      <c r="K22" s="3"/>
    </row>
    <row r="23" spans="1:11" ht="15.75" customHeight="1">
      <c r="A23" s="49"/>
      <c r="B23" s="56"/>
      <c r="C23" s="126"/>
      <c r="D23" s="565"/>
      <c r="E23" s="565"/>
      <c r="F23" s="565"/>
      <c r="G23" s="565"/>
      <c r="H23" s="565"/>
      <c r="I23" s="710" t="s">
        <v>1309</v>
      </c>
      <c r="J23" s="626"/>
      <c r="K23" s="3"/>
    </row>
    <row r="24" spans="1:11" ht="14.25">
      <c r="A24" s="49"/>
      <c r="B24" s="403" t="s">
        <v>637</v>
      </c>
      <c r="C24" s="126">
        <v>16</v>
      </c>
      <c r="D24" s="706"/>
      <c r="E24" s="565"/>
      <c r="F24" s="565"/>
      <c r="G24" s="565"/>
      <c r="H24" s="565"/>
      <c r="I24" s="565"/>
      <c r="J24" s="565"/>
      <c r="K24" s="3"/>
    </row>
    <row r="25" spans="1:11" ht="14.25">
      <c r="A25" s="49"/>
      <c r="B25" s="56"/>
      <c r="C25" s="126"/>
      <c r="D25" s="523"/>
      <c r="E25" s="695"/>
      <c r="F25" s="695"/>
      <c r="G25" s="695"/>
      <c r="H25" s="695"/>
      <c r="I25" s="695"/>
      <c r="J25" s="695"/>
      <c r="K25" s="3"/>
    </row>
    <row r="26" spans="1:11" ht="28.5">
      <c r="A26" s="49"/>
      <c r="B26" s="132" t="s">
        <v>1315</v>
      </c>
      <c r="C26" s="251">
        <v>17</v>
      </c>
      <c r="D26" s="520"/>
      <c r="E26" s="695"/>
      <c r="F26" s="695"/>
      <c r="G26" s="695"/>
      <c r="H26" s="695"/>
      <c r="I26" s="695"/>
      <c r="J26" s="695"/>
      <c r="K26" s="3"/>
    </row>
    <row r="27" spans="1:11" ht="14.25">
      <c r="A27" s="49"/>
      <c r="B27" s="56"/>
      <c r="C27" s="126"/>
      <c r="D27" s="695"/>
      <c r="E27" s="695"/>
      <c r="F27" s="695"/>
      <c r="G27" s="695"/>
      <c r="H27" s="695"/>
      <c r="I27" s="695"/>
      <c r="J27" s="695"/>
      <c r="K27" s="3"/>
    </row>
    <row r="28" spans="1:11" ht="39" customHeight="1">
      <c r="A28" s="49"/>
      <c r="B28" s="123" t="s">
        <v>1495</v>
      </c>
      <c r="C28" s="241"/>
      <c r="D28" s="873" t="s">
        <v>1313</v>
      </c>
      <c r="E28" s="875"/>
      <c r="F28" s="873" t="s">
        <v>1314</v>
      </c>
      <c r="G28" s="875"/>
      <c r="H28" s="874"/>
      <c r="I28" s="695"/>
      <c r="J28" s="695"/>
      <c r="K28" s="3"/>
    </row>
    <row r="29" spans="1:11" ht="42.75">
      <c r="A29" s="49"/>
      <c r="B29" s="56"/>
      <c r="C29" s="126"/>
      <c r="D29" s="658" t="s">
        <v>574</v>
      </c>
      <c r="E29" s="658" t="s">
        <v>575</v>
      </c>
      <c r="F29" s="658" t="s">
        <v>574</v>
      </c>
      <c r="G29" s="658" t="s">
        <v>575</v>
      </c>
      <c r="H29" s="658" t="s">
        <v>640</v>
      </c>
      <c r="I29" s="695"/>
      <c r="J29" s="695"/>
      <c r="K29" s="3"/>
    </row>
    <row r="30" spans="1:11" ht="14.25">
      <c r="A30" s="49"/>
      <c r="B30" s="3"/>
      <c r="C30" s="224"/>
      <c r="D30" s="695"/>
      <c r="E30" s="695"/>
      <c r="F30" s="695"/>
      <c r="G30" s="695"/>
      <c r="H30" s="711"/>
      <c r="I30" s="695"/>
      <c r="J30" s="695"/>
      <c r="K30" s="3"/>
    </row>
    <row r="31" spans="1:11" s="13" customFormat="1" ht="14.25">
      <c r="A31" s="49"/>
      <c r="B31" s="132" t="s">
        <v>1495</v>
      </c>
      <c r="C31" s="251">
        <v>18</v>
      </c>
      <c r="D31" s="626"/>
      <c r="E31" s="626"/>
      <c r="F31" s="626"/>
      <c r="G31" s="626"/>
      <c r="H31" s="626"/>
      <c r="I31" s="695"/>
      <c r="J31" s="695"/>
      <c r="K31" s="7"/>
    </row>
    <row r="32" spans="1:11" ht="14.25">
      <c r="A32" s="49"/>
      <c r="B32" s="29"/>
      <c r="C32" s="243"/>
      <c r="D32" s="695"/>
      <c r="E32" s="695"/>
      <c r="F32" s="695"/>
      <c r="G32" s="695"/>
      <c r="H32" s="695"/>
      <c r="I32" s="695"/>
      <c r="J32" s="695"/>
      <c r="K32" s="3"/>
    </row>
    <row r="33" spans="1:11" ht="28.5">
      <c r="A33" s="49"/>
      <c r="B33" s="132" t="s">
        <v>641</v>
      </c>
      <c r="C33" s="251">
        <v>19</v>
      </c>
      <c r="D33" s="520"/>
      <c r="E33" s="695"/>
      <c r="F33" s="695"/>
      <c r="G33" s="695"/>
      <c r="H33" s="695"/>
      <c r="I33" s="695"/>
      <c r="J33" s="695"/>
      <c r="K33" s="3"/>
    </row>
    <row r="34" spans="1:11" ht="14.25">
      <c r="A34" s="49"/>
      <c r="B34" s="45"/>
      <c r="C34" s="251"/>
      <c r="D34" s="523"/>
      <c r="E34" s="521"/>
      <c r="F34" s="695"/>
      <c r="G34" s="695"/>
      <c r="H34" s="695"/>
      <c r="I34" s="695"/>
      <c r="J34" s="695"/>
      <c r="K34" s="3"/>
    </row>
    <row r="35" spans="1:11" ht="48.75" customHeight="1">
      <c r="A35" s="49"/>
      <c r="B35" s="45" t="s">
        <v>642</v>
      </c>
      <c r="C35" s="251">
        <v>20</v>
      </c>
      <c r="D35" s="626"/>
      <c r="E35" s="695"/>
      <c r="F35" s="695"/>
      <c r="G35" s="695"/>
      <c r="H35" s="695"/>
      <c r="I35" s="695"/>
      <c r="J35" s="695"/>
      <c r="K35" s="3"/>
    </row>
    <row r="36" spans="1:11" ht="17.25" customHeight="1">
      <c r="A36" s="56"/>
      <c r="B36" s="29"/>
      <c r="C36" s="243"/>
      <c r="D36" s="695"/>
      <c r="E36" s="695"/>
      <c r="F36" s="695"/>
      <c r="G36" s="695"/>
      <c r="H36" s="695"/>
      <c r="I36" s="695"/>
      <c r="J36" s="695"/>
      <c r="K36" s="3"/>
    </row>
    <row r="37" spans="1:11" ht="26.25" customHeight="1">
      <c r="A37" s="56"/>
      <c r="B37" s="132" t="s">
        <v>643</v>
      </c>
      <c r="C37" s="251">
        <v>21</v>
      </c>
      <c r="D37" s="520"/>
      <c r="E37" s="695"/>
      <c r="F37" s="695"/>
      <c r="G37" s="695"/>
      <c r="H37" s="695"/>
      <c r="I37" s="695"/>
      <c r="J37" s="695"/>
      <c r="K37" s="3"/>
    </row>
    <row r="38" spans="1:11" ht="14.25">
      <c r="A38" s="56"/>
      <c r="B38" s="56"/>
      <c r="C38" s="126"/>
      <c r="D38" s="56"/>
      <c r="E38" s="56"/>
      <c r="F38" s="56"/>
      <c r="G38" s="56"/>
      <c r="H38" s="56"/>
      <c r="I38" s="56"/>
      <c r="J38" s="56"/>
      <c r="K38" s="3"/>
    </row>
    <row r="39" spans="1:11" ht="14.25">
      <c r="A39" s="3"/>
      <c r="B39" s="3"/>
      <c r="C39" s="224"/>
      <c r="D39" s="3"/>
      <c r="E39" s="3"/>
      <c r="F39" s="3"/>
      <c r="G39" s="3"/>
      <c r="H39" s="3"/>
      <c r="I39" s="34"/>
      <c r="J39" s="3"/>
      <c r="K39" s="3"/>
    </row>
    <row r="40" spans="1:11" ht="14.25">
      <c r="A40" s="3"/>
      <c r="B40" s="3"/>
      <c r="C40" s="224"/>
      <c r="D40" s="3"/>
      <c r="E40" s="3"/>
      <c r="F40" s="3"/>
      <c r="G40" s="3"/>
      <c r="H40" s="3"/>
      <c r="I40" s="34"/>
      <c r="J40" s="3"/>
      <c r="K40" s="3"/>
    </row>
    <row r="41" spans="1:11" ht="14.25">
      <c r="A41" s="3"/>
      <c r="B41" s="3"/>
      <c r="C41" s="224"/>
      <c r="D41" s="3"/>
      <c r="E41" s="3"/>
      <c r="F41" s="3"/>
      <c r="G41" s="3"/>
      <c r="H41" s="3"/>
      <c r="I41" s="54"/>
      <c r="J41" s="3"/>
      <c r="K41" s="3"/>
    </row>
    <row r="42" spans="1:9" ht="14.25">
      <c r="A42" s="3"/>
      <c r="B42" s="3"/>
      <c r="C42" s="224"/>
      <c r="D42" s="3"/>
      <c r="E42" s="3"/>
      <c r="F42" s="3"/>
      <c r="G42" s="3"/>
      <c r="H42" s="3"/>
      <c r="I42" s="54"/>
    </row>
    <row r="43" spans="1:9" ht="14.25">
      <c r="A43" s="3"/>
      <c r="B43" s="3"/>
      <c r="C43" s="224"/>
      <c r="D43" s="3"/>
      <c r="E43" s="3"/>
      <c r="F43" s="3"/>
      <c r="G43" s="3"/>
      <c r="H43" s="3"/>
      <c r="I43" s="36"/>
    </row>
    <row r="44" spans="1:9" ht="14.25">
      <c r="A44" s="3"/>
      <c r="B44" s="3"/>
      <c r="C44" s="224"/>
      <c r="D44" s="3"/>
      <c r="E44" s="3"/>
      <c r="F44" s="3"/>
      <c r="G44" s="3"/>
      <c r="H44" s="3"/>
      <c r="I44" s="51"/>
    </row>
    <row r="45" spans="1:9" ht="14.25">
      <c r="A45" s="3"/>
      <c r="B45" s="3"/>
      <c r="C45" s="224"/>
      <c r="D45" s="3"/>
      <c r="E45" s="3"/>
      <c r="F45" s="3"/>
      <c r="G45" s="3"/>
      <c r="H45" s="3"/>
      <c r="I45" s="51"/>
    </row>
    <row r="46" spans="1:9" ht="14.25">
      <c r="A46" s="3"/>
      <c r="B46" s="3"/>
      <c r="C46" s="224"/>
      <c r="D46" s="3"/>
      <c r="E46" s="3"/>
      <c r="F46" s="3"/>
      <c r="G46" s="3"/>
      <c r="H46" s="3"/>
      <c r="I46" s="51"/>
    </row>
    <row r="47" spans="1:9" ht="14.25">
      <c r="A47" s="3"/>
      <c r="B47" s="3"/>
      <c r="C47" s="224"/>
      <c r="D47" s="3"/>
      <c r="E47" s="3"/>
      <c r="F47" s="3"/>
      <c r="G47" s="3"/>
      <c r="H47" s="3"/>
      <c r="I47" s="51"/>
    </row>
    <row r="48" spans="1:9" ht="14.25">
      <c r="A48" s="3"/>
      <c r="B48" s="3"/>
      <c r="C48" s="224"/>
      <c r="D48" s="3"/>
      <c r="E48" s="3"/>
      <c r="F48" s="3"/>
      <c r="G48" s="3"/>
      <c r="H48" s="3"/>
      <c r="I48" s="54"/>
    </row>
    <row r="49" spans="1:9" ht="14.25">
      <c r="A49" s="3"/>
      <c r="B49" s="3"/>
      <c r="C49" s="224"/>
      <c r="D49" s="3"/>
      <c r="E49" s="3"/>
      <c r="F49" s="3"/>
      <c r="G49" s="3"/>
      <c r="H49" s="3"/>
      <c r="I49" s="54"/>
    </row>
    <row r="50" spans="1:9" ht="14.25">
      <c r="A50" s="3"/>
      <c r="B50" s="3"/>
      <c r="C50" s="224"/>
      <c r="D50" s="3"/>
      <c r="E50" s="3"/>
      <c r="F50" s="3"/>
      <c r="G50" s="3"/>
      <c r="H50" s="3"/>
      <c r="I50" s="54"/>
    </row>
    <row r="51" spans="1:9" ht="14.25">
      <c r="A51" s="3"/>
      <c r="B51" s="3"/>
      <c r="C51" s="224"/>
      <c r="D51" s="3"/>
      <c r="E51" s="3"/>
      <c r="F51" s="3"/>
      <c r="G51" s="3"/>
      <c r="H51" s="3"/>
      <c r="I51" s="54"/>
    </row>
    <row r="52" ht="14.25">
      <c r="I52" s="54"/>
    </row>
    <row r="53" ht="14.25">
      <c r="I53" s="54"/>
    </row>
    <row r="54" ht="14.25">
      <c r="I54" s="54"/>
    </row>
    <row r="55" ht="14.25">
      <c r="I55" s="54"/>
    </row>
    <row r="87" ht="12.75" customHeight="1"/>
  </sheetData>
  <sheetProtection password="DAB2" sheet="1" objects="1" scenarios="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headerFooter differentFirst="1">
    <firstFooter>&amp;C&amp;[212/&amp;[268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1">
      <selection activeCell="D8" sqref="D8"/>
    </sheetView>
  </sheetViews>
  <sheetFormatPr defaultColWidth="9.140625" defaultRowHeight="15"/>
  <cols>
    <col min="1" max="1" width="3.00390625" style="3" customWidth="1"/>
    <col min="2" max="2" width="76.57421875" style="3" bestFit="1" customWidth="1"/>
    <col min="3" max="3" width="8.28125" style="224" customWidth="1"/>
    <col min="4" max="9" width="18.7109375" style="47" customWidth="1"/>
    <col min="10" max="10" width="19.7109375" style="47" customWidth="1"/>
    <col min="11" max="13" width="18.7109375" style="3" customWidth="1"/>
    <col min="14" max="15" width="17.7109375" style="3" customWidth="1"/>
    <col min="16" max="17" width="20.7109375" style="3" customWidth="1"/>
    <col min="18" max="18" width="21.8515625" style="3" customWidth="1"/>
    <col min="19" max="19" width="17.7109375" style="3" customWidth="1"/>
    <col min="20" max="217" width="9.140625" style="3" customWidth="1"/>
    <col min="218" max="218" width="2.421875" style="3" customWidth="1"/>
    <col min="219" max="219" width="3.00390625" style="3" customWidth="1"/>
    <col min="220" max="220" width="55.00390625" style="3" customWidth="1"/>
    <col min="221" max="226" width="18.7109375" style="3" customWidth="1"/>
    <col min="227" max="227" width="19.7109375" style="3" customWidth="1"/>
    <col min="228" max="230" width="18.7109375" style="3" customWidth="1"/>
    <col min="231" max="232" width="17.7109375" style="3" customWidth="1"/>
    <col min="233" max="234" width="20.7109375" style="3" customWidth="1"/>
    <col min="235" max="235" width="21.8515625" style="3" customWidth="1"/>
    <col min="236" max="237" width="17.7109375" style="3" customWidth="1"/>
    <col min="238" max="238" width="18.8515625" style="3" bestFit="1" customWidth="1"/>
    <col min="239" max="239" width="17.7109375" style="3" customWidth="1"/>
    <col min="240" max="16384" width="9.140625" style="3" customWidth="1"/>
  </cols>
  <sheetData>
    <row r="1" spans="1:3" s="12" customFormat="1" ht="15">
      <c r="A1" s="171"/>
      <c r="C1" s="234"/>
    </row>
    <row r="2" spans="1:17" ht="14.25">
      <c r="A2" s="9" t="s">
        <v>22</v>
      </c>
      <c r="B2" s="70"/>
      <c r="C2" s="225"/>
      <c r="D2" s="68"/>
      <c r="E2" s="100"/>
      <c r="F2" s="133"/>
      <c r="G2" s="100"/>
      <c r="H2" s="100"/>
      <c r="I2" s="100"/>
      <c r="J2" s="100"/>
      <c r="K2" s="18"/>
      <c r="L2" s="18"/>
      <c r="M2" s="18"/>
      <c r="N2" s="18"/>
      <c r="O2" s="18"/>
      <c r="P2" s="18"/>
      <c r="Q2" s="18"/>
    </row>
    <row r="3" spans="1:17" ht="15">
      <c r="A3" s="9" t="s">
        <v>1454</v>
      </c>
      <c r="B3" s="70"/>
      <c r="C3" s="225"/>
      <c r="D3" s="68"/>
      <c r="E3" s="100"/>
      <c r="F3" s="175"/>
      <c r="G3" s="176" t="s">
        <v>419</v>
      </c>
      <c r="H3" s="100"/>
      <c r="I3" s="100"/>
      <c r="J3" s="100"/>
      <c r="K3" s="18"/>
      <c r="L3" s="18"/>
      <c r="M3" s="18"/>
      <c r="N3" s="18"/>
      <c r="O3" s="18"/>
      <c r="P3" s="18"/>
      <c r="Q3" s="18"/>
    </row>
    <row r="4" spans="1:17" ht="15">
      <c r="A4" s="9"/>
      <c r="B4" s="95" t="s">
        <v>268</v>
      </c>
      <c r="C4" s="252">
        <v>1</v>
      </c>
      <c r="D4" s="17"/>
      <c r="E4" s="100"/>
      <c r="F4" s="177"/>
      <c r="G4" s="174" t="s">
        <v>420</v>
      </c>
      <c r="H4" s="100"/>
      <c r="I4" s="100"/>
      <c r="J4" s="100"/>
      <c r="K4" s="18"/>
      <c r="L4" s="18"/>
      <c r="M4" s="18"/>
      <c r="N4" s="18"/>
      <c r="O4" s="18"/>
      <c r="P4" s="18"/>
      <c r="Q4" s="18"/>
    </row>
    <row r="5" spans="1:17" ht="15">
      <c r="A5" s="9"/>
      <c r="B5" s="95" t="s">
        <v>410</v>
      </c>
      <c r="C5" s="252">
        <v>2</v>
      </c>
      <c r="D5" s="17"/>
      <c r="E5" s="100"/>
      <c r="F5" s="788"/>
      <c r="G5" s="781"/>
      <c r="H5" s="100"/>
      <c r="I5" s="100"/>
      <c r="J5" s="100"/>
      <c r="K5" s="18"/>
      <c r="L5" s="18"/>
      <c r="M5" s="18"/>
      <c r="N5" s="18"/>
      <c r="O5" s="18"/>
      <c r="P5" s="18"/>
      <c r="Q5" s="18"/>
    </row>
    <row r="6" spans="1:17" ht="14.25">
      <c r="A6" s="9"/>
      <c r="B6" s="70"/>
      <c r="C6" s="225"/>
      <c r="D6" s="100"/>
      <c r="E6" s="100"/>
      <c r="F6" s="134"/>
      <c r="G6" s="100"/>
      <c r="H6" s="100"/>
      <c r="I6" s="100"/>
      <c r="J6" s="100"/>
      <c r="K6" s="18"/>
      <c r="L6" s="18"/>
      <c r="M6" s="18"/>
      <c r="N6" s="18"/>
      <c r="O6" s="18"/>
      <c r="P6" s="18"/>
      <c r="Q6" s="18"/>
    </row>
    <row r="7" spans="1:17" ht="42.75">
      <c r="A7" s="135" t="s">
        <v>1062</v>
      </c>
      <c r="B7" s="136"/>
      <c r="C7" s="253"/>
      <c r="D7" s="714" t="s">
        <v>1080</v>
      </c>
      <c r="E7" s="714" t="s">
        <v>1081</v>
      </c>
      <c r="F7" s="714" t="s">
        <v>1082</v>
      </c>
      <c r="G7" s="562"/>
      <c r="H7" s="562"/>
      <c r="I7" s="682"/>
      <c r="J7" s="682"/>
      <c r="K7" s="628"/>
      <c r="L7" s="628"/>
      <c r="M7" s="628"/>
      <c r="N7" s="628"/>
      <c r="O7" s="628"/>
      <c r="P7" s="628"/>
      <c r="Q7" s="628"/>
    </row>
    <row r="8" spans="1:17" ht="14.25">
      <c r="A8" s="137"/>
      <c r="B8" s="138" t="s">
        <v>1063</v>
      </c>
      <c r="C8" s="254">
        <v>3</v>
      </c>
      <c r="D8" s="528"/>
      <c r="E8" s="528"/>
      <c r="F8" s="528"/>
      <c r="G8" s="682"/>
      <c r="H8" s="682"/>
      <c r="I8" s="682"/>
      <c r="J8" s="682"/>
      <c r="K8" s="628"/>
      <c r="L8" s="628"/>
      <c r="M8" s="628"/>
      <c r="N8" s="628"/>
      <c r="O8" s="628"/>
      <c r="P8" s="628"/>
      <c r="Q8" s="628"/>
    </row>
    <row r="9" spans="1:17" ht="14.25">
      <c r="A9" s="139"/>
      <c r="B9" s="140" t="s">
        <v>1064</v>
      </c>
      <c r="C9" s="254">
        <v>4</v>
      </c>
      <c r="D9" s="528"/>
      <c r="E9" s="528"/>
      <c r="F9" s="528"/>
      <c r="G9" s="682"/>
      <c r="H9" s="682"/>
      <c r="I9" s="682"/>
      <c r="J9" s="682"/>
      <c r="K9" s="628"/>
      <c r="L9" s="628"/>
      <c r="M9" s="628"/>
      <c r="N9" s="628"/>
      <c r="O9" s="628"/>
      <c r="P9" s="628"/>
      <c r="Q9" s="628"/>
    </row>
    <row r="10" spans="1:17" ht="14.25">
      <c r="A10" s="139"/>
      <c r="B10" s="140" t="s">
        <v>1065</v>
      </c>
      <c r="C10" s="254">
        <v>5</v>
      </c>
      <c r="D10" s="528"/>
      <c r="E10" s="528"/>
      <c r="F10" s="528"/>
      <c r="G10" s="682"/>
      <c r="H10" s="682"/>
      <c r="I10" s="682"/>
      <c r="J10" s="682"/>
      <c r="K10" s="628"/>
      <c r="L10" s="628"/>
      <c r="M10" s="628"/>
      <c r="N10" s="628"/>
      <c r="O10" s="628"/>
      <c r="P10" s="628"/>
      <c r="Q10" s="628"/>
    </row>
    <row r="11" spans="1:17" ht="14.25">
      <c r="A11" s="139"/>
      <c r="B11" s="140" t="s">
        <v>1066</v>
      </c>
      <c r="C11" s="254">
        <v>6</v>
      </c>
      <c r="D11" s="528"/>
      <c r="E11" s="528"/>
      <c r="F11" s="528"/>
      <c r="G11" s="682"/>
      <c r="H11" s="682"/>
      <c r="I11" s="682"/>
      <c r="J11" s="682"/>
      <c r="K11" s="628"/>
      <c r="L11" s="628"/>
      <c r="M11" s="628"/>
      <c r="N11" s="628"/>
      <c r="O11" s="628"/>
      <c r="P11" s="628"/>
      <c r="Q11" s="628"/>
    </row>
    <row r="12" spans="1:17" ht="14.25">
      <c r="A12" s="139"/>
      <c r="B12" s="140" t="s">
        <v>1067</v>
      </c>
      <c r="C12" s="254">
        <v>7</v>
      </c>
      <c r="D12" s="528"/>
      <c r="E12" s="528"/>
      <c r="F12" s="528"/>
      <c r="G12" s="682"/>
      <c r="H12" s="682"/>
      <c r="I12" s="682"/>
      <c r="J12" s="682"/>
      <c r="K12" s="628"/>
      <c r="L12" s="628"/>
      <c r="M12" s="628"/>
      <c r="N12" s="628"/>
      <c r="O12" s="628"/>
      <c r="P12" s="628"/>
      <c r="Q12" s="628"/>
    </row>
    <row r="13" spans="1:17" ht="14.25">
      <c r="A13" s="139"/>
      <c r="B13" s="140" t="s">
        <v>1498</v>
      </c>
      <c r="C13" s="254">
        <v>8</v>
      </c>
      <c r="D13" s="528"/>
      <c r="E13" s="528"/>
      <c r="F13" s="528"/>
      <c r="G13" s="682"/>
      <c r="H13" s="682"/>
      <c r="I13" s="682"/>
      <c r="J13" s="682"/>
      <c r="K13" s="628"/>
      <c r="L13" s="628"/>
      <c r="M13" s="628"/>
      <c r="N13" s="628"/>
      <c r="O13" s="628"/>
      <c r="P13" s="628"/>
      <c r="Q13" s="628"/>
    </row>
    <row r="14" spans="1:17" ht="14.25">
      <c r="A14" s="139"/>
      <c r="B14" s="140" t="s">
        <v>1068</v>
      </c>
      <c r="C14" s="254">
        <v>9</v>
      </c>
      <c r="D14" s="528"/>
      <c r="E14" s="528"/>
      <c r="F14" s="528"/>
      <c r="G14" s="682"/>
      <c r="H14" s="682"/>
      <c r="I14" s="682"/>
      <c r="J14" s="682"/>
      <c r="K14" s="628"/>
      <c r="L14" s="628"/>
      <c r="M14" s="628"/>
      <c r="N14" s="628"/>
      <c r="O14" s="628"/>
      <c r="P14" s="628"/>
      <c r="Q14" s="628"/>
    </row>
    <row r="15" spans="1:17" ht="28.5">
      <c r="A15" s="139"/>
      <c r="B15" s="350" t="s">
        <v>1069</v>
      </c>
      <c r="C15" s="254">
        <v>10</v>
      </c>
      <c r="D15" s="528"/>
      <c r="E15" s="528"/>
      <c r="F15" s="528"/>
      <c r="G15" s="682"/>
      <c r="H15" s="682"/>
      <c r="I15" s="682"/>
      <c r="J15" s="682"/>
      <c r="K15" s="628"/>
      <c r="L15" s="628"/>
      <c r="M15" s="628"/>
      <c r="N15" s="628"/>
      <c r="O15" s="628"/>
      <c r="P15" s="628"/>
      <c r="Q15" s="628"/>
    </row>
    <row r="16" spans="1:17" ht="14.25">
      <c r="A16" s="139"/>
      <c r="B16" s="138" t="s">
        <v>1070</v>
      </c>
      <c r="C16" s="254">
        <v>11</v>
      </c>
      <c r="D16" s="528"/>
      <c r="E16" s="528"/>
      <c r="F16" s="528"/>
      <c r="G16" s="682"/>
      <c r="H16" s="682"/>
      <c r="I16" s="682"/>
      <c r="J16" s="682"/>
      <c r="K16" s="628"/>
      <c r="L16" s="628"/>
      <c r="M16" s="628"/>
      <c r="N16" s="628"/>
      <c r="O16" s="628"/>
      <c r="P16" s="628"/>
      <c r="Q16" s="628"/>
    </row>
    <row r="17" spans="1:17" ht="14.25">
      <c r="A17" s="139"/>
      <c r="B17" s="140" t="s">
        <v>628</v>
      </c>
      <c r="C17" s="254">
        <v>12</v>
      </c>
      <c r="D17" s="528"/>
      <c r="E17" s="528"/>
      <c r="F17" s="528"/>
      <c r="G17" s="682"/>
      <c r="H17" s="682"/>
      <c r="I17" s="682"/>
      <c r="J17" s="682"/>
      <c r="K17" s="628"/>
      <c r="L17" s="628"/>
      <c r="M17" s="628"/>
      <c r="N17" s="628"/>
      <c r="O17" s="628"/>
      <c r="P17" s="628"/>
      <c r="Q17" s="628"/>
    </row>
    <row r="18" spans="1:17" ht="14.25">
      <c r="A18" s="139"/>
      <c r="B18" s="140" t="s">
        <v>1071</v>
      </c>
      <c r="C18" s="254">
        <v>13</v>
      </c>
      <c r="D18" s="528"/>
      <c r="E18" s="528"/>
      <c r="F18" s="528"/>
      <c r="G18" s="682"/>
      <c r="H18" s="682"/>
      <c r="I18" s="682"/>
      <c r="J18" s="682"/>
      <c r="K18" s="628"/>
      <c r="L18" s="628"/>
      <c r="M18" s="628"/>
      <c r="N18" s="628"/>
      <c r="O18" s="628"/>
      <c r="P18" s="628"/>
      <c r="Q18" s="628"/>
    </row>
    <row r="19" spans="1:17" ht="14.25">
      <c r="A19" s="139"/>
      <c r="B19" s="140" t="s">
        <v>1072</v>
      </c>
      <c r="C19" s="254">
        <v>14</v>
      </c>
      <c r="D19" s="528"/>
      <c r="E19" s="528"/>
      <c r="F19" s="528"/>
      <c r="G19" s="682"/>
      <c r="H19" s="682"/>
      <c r="I19" s="682"/>
      <c r="J19" s="682"/>
      <c r="K19" s="628"/>
      <c r="L19" s="628"/>
      <c r="M19" s="628"/>
      <c r="N19" s="628"/>
      <c r="O19" s="628"/>
      <c r="P19" s="628"/>
      <c r="Q19" s="628"/>
    </row>
    <row r="20" spans="1:17" ht="14.25">
      <c r="A20" s="139"/>
      <c r="B20" s="140" t="s">
        <v>1073</v>
      </c>
      <c r="C20" s="254">
        <v>15</v>
      </c>
      <c r="D20" s="528"/>
      <c r="E20" s="528"/>
      <c r="F20" s="528"/>
      <c r="G20" s="682"/>
      <c r="H20" s="682"/>
      <c r="I20" s="682"/>
      <c r="J20" s="682"/>
      <c r="K20" s="628"/>
      <c r="L20" s="628"/>
      <c r="M20" s="628"/>
      <c r="N20" s="628"/>
      <c r="O20" s="628"/>
      <c r="P20" s="628"/>
      <c r="Q20" s="628"/>
    </row>
    <row r="21" spans="1:17" ht="14.25">
      <c r="A21" s="139"/>
      <c r="B21" s="140" t="s">
        <v>632</v>
      </c>
      <c r="C21" s="254">
        <v>16</v>
      </c>
      <c r="D21" s="528"/>
      <c r="E21" s="528"/>
      <c r="F21" s="528"/>
      <c r="G21" s="682"/>
      <c r="H21" s="682"/>
      <c r="I21" s="682"/>
      <c r="J21" s="682"/>
      <c r="K21" s="628"/>
      <c r="L21" s="628"/>
      <c r="M21" s="628"/>
      <c r="N21" s="628"/>
      <c r="O21" s="628"/>
      <c r="P21" s="628"/>
      <c r="Q21" s="628"/>
    </row>
    <row r="22" spans="1:17" ht="14.25">
      <c r="A22" s="139"/>
      <c r="B22" s="140" t="s">
        <v>633</v>
      </c>
      <c r="C22" s="254">
        <v>17</v>
      </c>
      <c r="D22" s="528"/>
      <c r="E22" s="528"/>
      <c r="F22" s="528"/>
      <c r="G22" s="682"/>
      <c r="H22" s="682"/>
      <c r="I22" s="682"/>
      <c r="J22" s="682"/>
      <c r="K22" s="628"/>
      <c r="L22" s="628"/>
      <c r="M22" s="628"/>
      <c r="N22" s="628"/>
      <c r="O22" s="628"/>
      <c r="P22" s="628"/>
      <c r="Q22" s="628"/>
    </row>
    <row r="23" spans="1:17" ht="14.25">
      <c r="A23" s="139"/>
      <c r="B23" s="140" t="s">
        <v>1068</v>
      </c>
      <c r="C23" s="254">
        <v>18</v>
      </c>
      <c r="D23" s="528"/>
      <c r="E23" s="528"/>
      <c r="F23" s="528"/>
      <c r="G23" s="682"/>
      <c r="H23" s="682"/>
      <c r="I23" s="682"/>
      <c r="J23" s="682"/>
      <c r="K23" s="628"/>
      <c r="L23" s="628"/>
      <c r="M23" s="628"/>
      <c r="N23" s="628"/>
      <c r="O23" s="628"/>
      <c r="P23" s="628"/>
      <c r="Q23" s="628"/>
    </row>
    <row r="24" spans="1:17" s="37" customFormat="1" ht="14.25">
      <c r="A24" s="141"/>
      <c r="B24" s="138" t="s">
        <v>1074</v>
      </c>
      <c r="C24" s="254">
        <v>19</v>
      </c>
      <c r="D24" s="528"/>
      <c r="E24" s="528"/>
      <c r="F24" s="528"/>
      <c r="G24" s="716"/>
      <c r="H24" s="716"/>
      <c r="I24" s="716"/>
      <c r="J24" s="716"/>
      <c r="K24" s="717"/>
      <c r="L24" s="717"/>
      <c r="M24" s="717"/>
      <c r="N24" s="717"/>
      <c r="O24" s="717"/>
      <c r="P24" s="717"/>
      <c r="Q24" s="717"/>
    </row>
    <row r="25" spans="1:17" s="37" customFormat="1" ht="14.25">
      <c r="A25" s="141"/>
      <c r="B25" s="140" t="s">
        <v>1068</v>
      </c>
      <c r="C25" s="254">
        <v>20</v>
      </c>
      <c r="D25" s="528"/>
      <c r="E25" s="528"/>
      <c r="F25" s="528"/>
      <c r="G25" s="716"/>
      <c r="H25" s="716"/>
      <c r="I25" s="716"/>
      <c r="J25" s="716"/>
      <c r="K25" s="717"/>
      <c r="L25" s="717"/>
      <c r="M25" s="717"/>
      <c r="N25" s="717"/>
      <c r="O25" s="717"/>
      <c r="P25" s="717"/>
      <c r="Q25" s="717"/>
    </row>
    <row r="26" spans="1:17" s="37" customFormat="1" ht="14.25">
      <c r="A26" s="141"/>
      <c r="B26" s="138" t="s">
        <v>1075</v>
      </c>
      <c r="C26" s="254">
        <v>21</v>
      </c>
      <c r="D26" s="528"/>
      <c r="E26" s="528"/>
      <c r="F26" s="528"/>
      <c r="G26" s="716"/>
      <c r="H26" s="716"/>
      <c r="I26" s="716"/>
      <c r="J26" s="716"/>
      <c r="K26" s="717"/>
      <c r="L26" s="717"/>
      <c r="M26" s="717"/>
      <c r="N26" s="717"/>
      <c r="O26" s="717"/>
      <c r="P26" s="717"/>
      <c r="Q26" s="717"/>
    </row>
    <row r="27" spans="1:17" s="37" customFormat="1" ht="14.25">
      <c r="A27" s="141"/>
      <c r="B27" s="140" t="s">
        <v>1076</v>
      </c>
      <c r="C27" s="254">
        <v>22</v>
      </c>
      <c r="D27" s="528"/>
      <c r="E27" s="528"/>
      <c r="F27" s="528"/>
      <c r="G27" s="716"/>
      <c r="H27" s="716"/>
      <c r="I27" s="716"/>
      <c r="J27" s="716"/>
      <c r="K27" s="717"/>
      <c r="L27" s="717"/>
      <c r="M27" s="717"/>
      <c r="N27" s="717"/>
      <c r="O27" s="717"/>
      <c r="P27" s="717"/>
      <c r="Q27" s="717"/>
    </row>
    <row r="28" spans="1:17" s="37" customFormat="1" ht="14.25">
      <c r="A28" s="141"/>
      <c r="B28" s="138" t="s">
        <v>1077</v>
      </c>
      <c r="C28" s="254">
        <v>23</v>
      </c>
      <c r="D28" s="528"/>
      <c r="E28" s="528"/>
      <c r="F28" s="528"/>
      <c r="G28" s="716"/>
      <c r="H28" s="716"/>
      <c r="I28" s="716"/>
      <c r="J28" s="716"/>
      <c r="K28" s="717"/>
      <c r="L28" s="717"/>
      <c r="M28" s="717"/>
      <c r="N28" s="717"/>
      <c r="O28" s="717"/>
      <c r="P28" s="717"/>
      <c r="Q28" s="717"/>
    </row>
    <row r="29" spans="1:17" s="37" customFormat="1" ht="42.75">
      <c r="A29" s="135" t="s">
        <v>1472</v>
      </c>
      <c r="B29" s="136"/>
      <c r="C29" s="253"/>
      <c r="D29" s="714" t="s">
        <v>1080</v>
      </c>
      <c r="E29" s="714" t="s">
        <v>1081</v>
      </c>
      <c r="F29" s="714" t="s">
        <v>1082</v>
      </c>
      <c r="G29" s="716"/>
      <c r="H29" s="716"/>
      <c r="I29" s="716"/>
      <c r="J29" s="716"/>
      <c r="K29" s="717"/>
      <c r="L29" s="717"/>
      <c r="M29" s="717"/>
      <c r="N29" s="717"/>
      <c r="O29" s="717"/>
      <c r="P29" s="717"/>
      <c r="Q29" s="717"/>
    </row>
    <row r="30" spans="1:17" s="37" customFormat="1" ht="14.25">
      <c r="A30" s="141"/>
      <c r="B30" s="138" t="s">
        <v>1078</v>
      </c>
      <c r="C30" s="254">
        <v>24</v>
      </c>
      <c r="D30" s="528"/>
      <c r="E30" s="528"/>
      <c r="F30" s="528"/>
      <c r="G30" s="716"/>
      <c r="H30" s="716"/>
      <c r="I30" s="716"/>
      <c r="J30" s="716"/>
      <c r="K30" s="717"/>
      <c r="L30" s="717"/>
      <c r="M30" s="717"/>
      <c r="N30" s="717"/>
      <c r="O30" s="717"/>
      <c r="P30" s="717"/>
      <c r="Q30" s="717"/>
    </row>
    <row r="31" spans="1:17" s="37" customFormat="1" ht="14.25">
      <c r="A31" s="141"/>
      <c r="B31" s="140" t="s">
        <v>1456</v>
      </c>
      <c r="C31" s="254">
        <v>25</v>
      </c>
      <c r="D31" s="528"/>
      <c r="E31" s="528"/>
      <c r="F31" s="528"/>
      <c r="G31" s="716"/>
      <c r="H31" s="716"/>
      <c r="I31" s="716"/>
      <c r="J31" s="716"/>
      <c r="K31" s="717"/>
      <c r="L31" s="717"/>
      <c r="M31" s="717"/>
      <c r="N31" s="717"/>
      <c r="O31" s="717"/>
      <c r="P31" s="717"/>
      <c r="Q31" s="717"/>
    </row>
    <row r="32" spans="1:17" s="37" customFormat="1" ht="14.25">
      <c r="A32" s="141"/>
      <c r="B32" s="140" t="s">
        <v>1494</v>
      </c>
      <c r="C32" s="254">
        <v>26</v>
      </c>
      <c r="D32" s="528"/>
      <c r="E32" s="528"/>
      <c r="F32" s="528"/>
      <c r="G32" s="716"/>
      <c r="H32" s="716"/>
      <c r="I32" s="716"/>
      <c r="J32" s="716"/>
      <c r="K32" s="717"/>
      <c r="L32" s="717"/>
      <c r="M32" s="717"/>
      <c r="N32" s="717"/>
      <c r="O32" s="717"/>
      <c r="P32" s="717"/>
      <c r="Q32" s="717"/>
    </row>
    <row r="33" spans="1:17" s="37" customFormat="1" ht="14.25">
      <c r="A33" s="141"/>
      <c r="B33" s="140" t="s">
        <v>1079</v>
      </c>
      <c r="C33" s="254">
        <v>27</v>
      </c>
      <c r="D33" s="528"/>
      <c r="E33" s="528"/>
      <c r="F33" s="528"/>
      <c r="G33" s="716"/>
      <c r="H33" s="716"/>
      <c r="I33" s="716"/>
      <c r="J33" s="716"/>
      <c r="K33" s="717"/>
      <c r="L33" s="717"/>
      <c r="M33" s="717"/>
      <c r="N33" s="717"/>
      <c r="O33" s="717"/>
      <c r="P33" s="717"/>
      <c r="Q33" s="717"/>
    </row>
    <row r="34" spans="1:17" s="37" customFormat="1" ht="14.25">
      <c r="A34" s="142"/>
      <c r="B34" s="140" t="s">
        <v>1076</v>
      </c>
      <c r="C34" s="254">
        <v>28</v>
      </c>
      <c r="D34" s="528"/>
      <c r="E34" s="528"/>
      <c r="F34" s="528"/>
      <c r="G34" s="716"/>
      <c r="H34" s="716"/>
      <c r="I34" s="716"/>
      <c r="J34" s="716"/>
      <c r="K34" s="717"/>
      <c r="L34" s="717"/>
      <c r="M34" s="717"/>
      <c r="N34" s="717"/>
      <c r="O34" s="717"/>
      <c r="P34" s="717"/>
      <c r="Q34" s="717"/>
    </row>
    <row r="35" spans="2:17" ht="14.25">
      <c r="B35" s="70"/>
      <c r="C35" s="225"/>
      <c r="D35" s="682"/>
      <c r="E35" s="682"/>
      <c r="F35" s="682"/>
      <c r="G35" s="682"/>
      <c r="H35" s="682"/>
      <c r="I35" s="682"/>
      <c r="J35" s="682"/>
      <c r="K35" s="628"/>
      <c r="L35" s="628"/>
      <c r="M35" s="628"/>
      <c r="N35" s="628"/>
      <c r="O35" s="628"/>
      <c r="P35" s="628"/>
      <c r="Q35" s="628"/>
    </row>
    <row r="36" spans="2:17" ht="14.25">
      <c r="B36" s="70"/>
      <c r="C36" s="225"/>
      <c r="D36" s="682"/>
      <c r="E36" s="682"/>
      <c r="F36" s="682"/>
      <c r="G36" s="682"/>
      <c r="H36" s="682"/>
      <c r="I36" s="682"/>
      <c r="J36" s="682"/>
      <c r="K36" s="628"/>
      <c r="L36" s="628"/>
      <c r="M36" s="628"/>
      <c r="N36" s="628"/>
      <c r="O36" s="628"/>
      <c r="P36" s="628"/>
      <c r="Q36" s="628"/>
    </row>
    <row r="37" spans="1:17" ht="14.25">
      <c r="A37" s="70"/>
      <c r="B37" s="70"/>
      <c r="C37" s="225"/>
      <c r="D37" s="682"/>
      <c r="E37" s="682"/>
      <c r="F37" s="682"/>
      <c r="G37" s="718"/>
      <c r="H37" s="718"/>
      <c r="I37" s="718"/>
      <c r="J37" s="718"/>
      <c r="K37" s="628"/>
      <c r="L37" s="628"/>
      <c r="M37" s="628"/>
      <c r="N37" s="628"/>
      <c r="O37" s="628"/>
      <c r="P37" s="628"/>
      <c r="Q37" s="628"/>
    </row>
    <row r="38" spans="1:17" ht="57">
      <c r="A38" s="143" t="s">
        <v>1629</v>
      </c>
      <c r="B38" s="144"/>
      <c r="C38" s="255"/>
      <c r="D38" s="714" t="s">
        <v>1500</v>
      </c>
      <c r="E38" s="714" t="s">
        <v>1123</v>
      </c>
      <c r="F38" s="714" t="s">
        <v>1501</v>
      </c>
      <c r="G38" s="714" t="s">
        <v>1502</v>
      </c>
      <c r="H38" s="714" t="s">
        <v>1124</v>
      </c>
      <c r="I38" s="714" t="s">
        <v>1125</v>
      </c>
      <c r="J38" s="714" t="s">
        <v>1126</v>
      </c>
      <c r="K38" s="714" t="s">
        <v>1127</v>
      </c>
      <c r="L38" s="714" t="s">
        <v>1128</v>
      </c>
      <c r="M38" s="628"/>
      <c r="N38" s="628"/>
      <c r="O38" s="628"/>
      <c r="P38" s="628"/>
      <c r="Q38" s="628"/>
    </row>
    <row r="39" spans="1:17" ht="12.75" customHeight="1">
      <c r="A39" s="145"/>
      <c r="B39" s="146" t="s">
        <v>1083</v>
      </c>
      <c r="C39" s="256">
        <v>29</v>
      </c>
      <c r="D39" s="520"/>
      <c r="E39" s="520"/>
      <c r="F39" s="520"/>
      <c r="G39" s="528"/>
      <c r="H39" s="520"/>
      <c r="I39" s="528"/>
      <c r="J39" s="520"/>
      <c r="K39" s="520"/>
      <c r="L39" s="528"/>
      <c r="M39" s="628"/>
      <c r="N39" s="628"/>
      <c r="O39" s="628"/>
      <c r="P39" s="628"/>
      <c r="Q39" s="628"/>
    </row>
    <row r="40" spans="1:17" ht="12.75" customHeight="1">
      <c r="A40" s="145"/>
      <c r="B40" s="146" t="s">
        <v>1084</v>
      </c>
      <c r="C40" s="256">
        <v>30</v>
      </c>
      <c r="D40" s="520"/>
      <c r="E40" s="520"/>
      <c r="F40" s="520"/>
      <c r="G40" s="528"/>
      <c r="H40" s="520"/>
      <c r="I40" s="520"/>
      <c r="J40" s="520"/>
      <c r="K40" s="520"/>
      <c r="L40" s="528"/>
      <c r="M40" s="628"/>
      <c r="N40" s="628"/>
      <c r="O40" s="628"/>
      <c r="P40" s="628"/>
      <c r="Q40" s="628"/>
    </row>
    <row r="41" spans="1:17" ht="12.75" customHeight="1">
      <c r="A41" s="145"/>
      <c r="B41" s="146" t="s">
        <v>1085</v>
      </c>
      <c r="C41" s="256">
        <v>31</v>
      </c>
      <c r="D41" s="520"/>
      <c r="E41" s="520"/>
      <c r="F41" s="520"/>
      <c r="G41" s="528"/>
      <c r="H41" s="520"/>
      <c r="I41" s="520"/>
      <c r="J41" s="520"/>
      <c r="K41" s="520"/>
      <c r="L41" s="528"/>
      <c r="M41" s="628"/>
      <c r="N41" s="628"/>
      <c r="O41" s="628"/>
      <c r="P41" s="628"/>
      <c r="Q41" s="628"/>
    </row>
    <row r="42" spans="1:17" ht="12.75" customHeight="1">
      <c r="A42" s="145"/>
      <c r="B42" s="146" t="s">
        <v>1086</v>
      </c>
      <c r="C42" s="256">
        <v>32</v>
      </c>
      <c r="D42" s="520"/>
      <c r="E42" s="520"/>
      <c r="F42" s="520"/>
      <c r="G42" s="528"/>
      <c r="H42" s="520"/>
      <c r="I42" s="520"/>
      <c r="J42" s="520"/>
      <c r="K42" s="520"/>
      <c r="L42" s="528"/>
      <c r="M42" s="628"/>
      <c r="N42" s="628"/>
      <c r="O42" s="628"/>
      <c r="P42" s="628"/>
      <c r="Q42" s="628"/>
    </row>
    <row r="43" spans="1:17" ht="12.75" customHeight="1">
      <c r="A43" s="145"/>
      <c r="B43" s="146" t="s">
        <v>1087</v>
      </c>
      <c r="C43" s="256">
        <v>33</v>
      </c>
      <c r="D43" s="520"/>
      <c r="E43" s="520"/>
      <c r="F43" s="520"/>
      <c r="G43" s="528"/>
      <c r="H43" s="520"/>
      <c r="I43" s="520"/>
      <c r="J43" s="520"/>
      <c r="K43" s="520"/>
      <c r="L43" s="528"/>
      <c r="M43" s="628"/>
      <c r="N43" s="628"/>
      <c r="O43" s="628"/>
      <c r="P43" s="628"/>
      <c r="Q43" s="628"/>
    </row>
    <row r="44" spans="1:17" ht="12.75" customHeight="1">
      <c r="A44" s="145"/>
      <c r="B44" s="146" t="s">
        <v>1088</v>
      </c>
      <c r="C44" s="256">
        <v>34</v>
      </c>
      <c r="D44" s="520"/>
      <c r="E44" s="520"/>
      <c r="F44" s="520"/>
      <c r="G44" s="528"/>
      <c r="H44" s="520"/>
      <c r="I44" s="520"/>
      <c r="J44" s="520"/>
      <c r="K44" s="520"/>
      <c r="L44" s="528"/>
      <c r="M44" s="628"/>
      <c r="N44" s="628"/>
      <c r="O44" s="628"/>
      <c r="P44" s="628"/>
      <c r="Q44" s="628"/>
    </row>
    <row r="45" spans="1:17" ht="12.75" customHeight="1">
      <c r="A45" s="145"/>
      <c r="B45" s="146" t="s">
        <v>1089</v>
      </c>
      <c r="C45" s="256">
        <v>35</v>
      </c>
      <c r="D45" s="520"/>
      <c r="E45" s="520"/>
      <c r="F45" s="520"/>
      <c r="G45" s="528"/>
      <c r="H45" s="520"/>
      <c r="I45" s="520"/>
      <c r="J45" s="520"/>
      <c r="K45" s="520"/>
      <c r="L45" s="528"/>
      <c r="M45" s="628"/>
      <c r="N45" s="628"/>
      <c r="O45" s="628"/>
      <c r="P45" s="628"/>
      <c r="Q45" s="628"/>
    </row>
    <row r="46" spans="1:17" ht="12.75" customHeight="1">
      <c r="A46" s="145"/>
      <c r="B46" s="146" t="s">
        <v>1090</v>
      </c>
      <c r="C46" s="256">
        <v>36</v>
      </c>
      <c r="D46" s="520"/>
      <c r="E46" s="520"/>
      <c r="F46" s="520"/>
      <c r="G46" s="528"/>
      <c r="H46" s="520"/>
      <c r="I46" s="520"/>
      <c r="J46" s="520"/>
      <c r="K46" s="520"/>
      <c r="L46" s="528"/>
      <c r="M46" s="628"/>
      <c r="N46" s="628"/>
      <c r="O46" s="628"/>
      <c r="P46" s="628"/>
      <c r="Q46" s="628"/>
    </row>
    <row r="47" spans="1:17" ht="12.75" customHeight="1">
      <c r="A47" s="145"/>
      <c r="B47" s="146" t="s">
        <v>1091</v>
      </c>
      <c r="C47" s="256">
        <v>37</v>
      </c>
      <c r="D47" s="520"/>
      <c r="E47" s="520"/>
      <c r="F47" s="520"/>
      <c r="G47" s="528"/>
      <c r="H47" s="520"/>
      <c r="I47" s="520"/>
      <c r="J47" s="520"/>
      <c r="K47" s="520"/>
      <c r="L47" s="528"/>
      <c r="M47" s="628"/>
      <c r="N47" s="628"/>
      <c r="O47" s="628"/>
      <c r="P47" s="628"/>
      <c r="Q47" s="628"/>
    </row>
    <row r="48" spans="1:17" ht="12.75" customHeight="1">
      <c r="A48" s="145"/>
      <c r="B48" s="146" t="s">
        <v>1092</v>
      </c>
      <c r="C48" s="256">
        <v>38</v>
      </c>
      <c r="D48" s="520"/>
      <c r="E48" s="520"/>
      <c r="F48" s="520"/>
      <c r="G48" s="528"/>
      <c r="H48" s="520"/>
      <c r="I48" s="520"/>
      <c r="J48" s="520"/>
      <c r="K48" s="520"/>
      <c r="L48" s="528"/>
      <c r="M48" s="628"/>
      <c r="N48" s="628"/>
      <c r="O48" s="628"/>
      <c r="P48" s="628"/>
      <c r="Q48" s="628"/>
    </row>
    <row r="49" spans="1:17" ht="12.75" customHeight="1">
      <c r="A49" s="145"/>
      <c r="B49" s="146" t="s">
        <v>1093</v>
      </c>
      <c r="C49" s="256">
        <v>39</v>
      </c>
      <c r="D49" s="520"/>
      <c r="E49" s="520"/>
      <c r="F49" s="520"/>
      <c r="G49" s="528"/>
      <c r="H49" s="520"/>
      <c r="I49" s="520"/>
      <c r="J49" s="520"/>
      <c r="K49" s="520"/>
      <c r="L49" s="528"/>
      <c r="M49" s="628"/>
      <c r="N49" s="628"/>
      <c r="O49" s="628"/>
      <c r="P49" s="628"/>
      <c r="Q49" s="628"/>
    </row>
    <row r="50" spans="1:17" ht="16.5" customHeight="1">
      <c r="A50" s="145"/>
      <c r="B50" s="146" t="s">
        <v>1094</v>
      </c>
      <c r="C50" s="256">
        <v>40</v>
      </c>
      <c r="D50" s="520"/>
      <c r="E50" s="520"/>
      <c r="F50" s="520"/>
      <c r="G50" s="528"/>
      <c r="H50" s="520"/>
      <c r="I50" s="520"/>
      <c r="J50" s="520"/>
      <c r="K50" s="520"/>
      <c r="L50" s="528"/>
      <c r="M50" s="628"/>
      <c r="N50" s="628"/>
      <c r="O50" s="628"/>
      <c r="P50" s="628"/>
      <c r="Q50" s="628"/>
    </row>
    <row r="51" spans="1:17" ht="12" customHeight="1">
      <c r="A51" s="145"/>
      <c r="B51" s="146" t="s">
        <v>1095</v>
      </c>
      <c r="C51" s="256">
        <v>41</v>
      </c>
      <c r="D51" s="520"/>
      <c r="E51" s="520"/>
      <c r="F51" s="520"/>
      <c r="G51" s="528"/>
      <c r="H51" s="520"/>
      <c r="I51" s="520"/>
      <c r="J51" s="520"/>
      <c r="K51" s="520"/>
      <c r="L51" s="528"/>
      <c r="M51" s="628"/>
      <c r="N51" s="628"/>
      <c r="O51" s="628"/>
      <c r="P51" s="628"/>
      <c r="Q51" s="628"/>
    </row>
    <row r="52" spans="1:17" ht="12" customHeight="1">
      <c r="A52" s="145"/>
      <c r="B52" s="146" t="s">
        <v>1096</v>
      </c>
      <c r="C52" s="256">
        <v>42</v>
      </c>
      <c r="D52" s="520"/>
      <c r="E52" s="520"/>
      <c r="F52" s="520"/>
      <c r="G52" s="528"/>
      <c r="H52" s="520"/>
      <c r="I52" s="520"/>
      <c r="J52" s="520"/>
      <c r="K52" s="520"/>
      <c r="L52" s="528"/>
      <c r="M52" s="628"/>
      <c r="N52" s="628"/>
      <c r="O52" s="628"/>
      <c r="P52" s="628"/>
      <c r="Q52" s="628"/>
    </row>
    <row r="53" spans="1:17" ht="12" customHeight="1">
      <c r="A53" s="145"/>
      <c r="B53" s="146" t="s">
        <v>1097</v>
      </c>
      <c r="C53" s="256">
        <v>43</v>
      </c>
      <c r="D53" s="520"/>
      <c r="E53" s="520"/>
      <c r="F53" s="520"/>
      <c r="G53" s="528"/>
      <c r="H53" s="520"/>
      <c r="I53" s="520"/>
      <c r="J53" s="520"/>
      <c r="K53" s="520"/>
      <c r="L53" s="528"/>
      <c r="M53" s="628"/>
      <c r="N53" s="628"/>
      <c r="O53" s="628"/>
      <c r="P53" s="628"/>
      <c r="Q53" s="628"/>
    </row>
    <row r="54" spans="1:17" ht="12" customHeight="1">
      <c r="A54" s="145"/>
      <c r="B54" s="146" t="s">
        <v>1098</v>
      </c>
      <c r="C54" s="256">
        <v>44</v>
      </c>
      <c r="D54" s="520"/>
      <c r="E54" s="520"/>
      <c r="F54" s="520"/>
      <c r="G54" s="528"/>
      <c r="H54" s="520"/>
      <c r="I54" s="520"/>
      <c r="J54" s="520"/>
      <c r="K54" s="520"/>
      <c r="L54" s="528"/>
      <c r="M54" s="553"/>
      <c r="N54" s="553"/>
      <c r="O54" s="553"/>
      <c r="P54" s="553"/>
      <c r="Q54" s="553"/>
    </row>
    <row r="55" spans="1:17" ht="12" customHeight="1">
      <c r="A55" s="145"/>
      <c r="B55" s="146" t="s">
        <v>1099</v>
      </c>
      <c r="C55" s="256">
        <v>45</v>
      </c>
      <c r="D55" s="520"/>
      <c r="E55" s="520"/>
      <c r="F55" s="520"/>
      <c r="G55" s="528"/>
      <c r="H55" s="520"/>
      <c r="I55" s="520"/>
      <c r="J55" s="520"/>
      <c r="K55" s="520"/>
      <c r="L55" s="528"/>
      <c r="M55" s="553"/>
      <c r="N55" s="553"/>
      <c r="O55" s="553"/>
      <c r="P55" s="553"/>
      <c r="Q55" s="553"/>
    </row>
    <row r="56" spans="1:17" ht="12" customHeight="1">
      <c r="A56" s="145"/>
      <c r="B56" s="146" t="s">
        <v>1100</v>
      </c>
      <c r="C56" s="256">
        <v>46</v>
      </c>
      <c r="D56" s="520"/>
      <c r="E56" s="520"/>
      <c r="F56" s="520"/>
      <c r="G56" s="528"/>
      <c r="H56" s="520"/>
      <c r="I56" s="520"/>
      <c r="J56" s="520"/>
      <c r="K56" s="520"/>
      <c r="L56" s="528"/>
      <c r="M56" s="553"/>
      <c r="N56" s="553"/>
      <c r="O56" s="553"/>
      <c r="P56" s="553"/>
      <c r="Q56" s="553"/>
    </row>
    <row r="57" spans="1:17" ht="12" customHeight="1">
      <c r="A57" s="145"/>
      <c r="B57" s="146" t="s">
        <v>1101</v>
      </c>
      <c r="C57" s="256">
        <v>47</v>
      </c>
      <c r="D57" s="520"/>
      <c r="E57" s="520"/>
      <c r="F57" s="520"/>
      <c r="G57" s="528"/>
      <c r="H57" s="520"/>
      <c r="I57" s="520"/>
      <c r="J57" s="520"/>
      <c r="K57" s="520"/>
      <c r="L57" s="528"/>
      <c r="M57" s="553"/>
      <c r="N57" s="553"/>
      <c r="O57" s="553"/>
      <c r="P57" s="553"/>
      <c r="Q57" s="553"/>
    </row>
    <row r="58" spans="1:17" ht="12" customHeight="1">
      <c r="A58" s="145"/>
      <c r="B58" s="146" t="s">
        <v>1102</v>
      </c>
      <c r="C58" s="256">
        <v>48</v>
      </c>
      <c r="D58" s="520"/>
      <c r="E58" s="520"/>
      <c r="F58" s="520"/>
      <c r="G58" s="528"/>
      <c r="H58" s="520"/>
      <c r="I58" s="520"/>
      <c r="J58" s="520"/>
      <c r="K58" s="520"/>
      <c r="L58" s="528"/>
      <c r="M58" s="553"/>
      <c r="N58" s="553"/>
      <c r="O58" s="553"/>
      <c r="P58" s="553"/>
      <c r="Q58" s="553"/>
    </row>
    <row r="59" spans="1:17" ht="12" customHeight="1">
      <c r="A59" s="145"/>
      <c r="B59" s="147" t="s">
        <v>1103</v>
      </c>
      <c r="C59" s="256">
        <v>49</v>
      </c>
      <c r="D59" s="528"/>
      <c r="E59" s="528"/>
      <c r="F59" s="528"/>
      <c r="G59" s="528"/>
      <c r="H59" s="814"/>
      <c r="I59" s="528"/>
      <c r="J59" s="528"/>
      <c r="K59" s="528"/>
      <c r="L59" s="528"/>
      <c r="M59" s="553"/>
      <c r="N59" s="553"/>
      <c r="O59" s="553"/>
      <c r="P59" s="553"/>
      <c r="Q59" s="553"/>
    </row>
    <row r="60" spans="1:17" ht="14.25">
      <c r="A60" s="145"/>
      <c r="B60" s="148" t="s">
        <v>1104</v>
      </c>
      <c r="C60" s="256">
        <v>50</v>
      </c>
      <c r="D60" s="688"/>
      <c r="E60" s="688"/>
      <c r="F60" s="815"/>
      <c r="G60" s="815"/>
      <c r="H60" s="816"/>
      <c r="I60" s="816"/>
      <c r="J60" s="816"/>
      <c r="K60" s="816"/>
      <c r="L60" s="816"/>
      <c r="M60" s="553"/>
      <c r="N60" s="553"/>
      <c r="O60" s="553"/>
      <c r="P60" s="553"/>
      <c r="Q60" s="553"/>
    </row>
    <row r="61" spans="1:17" ht="14.25">
      <c r="A61" s="145"/>
      <c r="B61" s="148" t="s">
        <v>1105</v>
      </c>
      <c r="C61" s="256">
        <v>51</v>
      </c>
      <c r="D61" s="688"/>
      <c r="E61" s="688"/>
      <c r="F61" s="815"/>
      <c r="G61" s="815"/>
      <c r="H61" s="816"/>
      <c r="I61" s="816"/>
      <c r="J61" s="816"/>
      <c r="K61" s="816"/>
      <c r="L61" s="816"/>
      <c r="M61" s="553"/>
      <c r="N61" s="553"/>
      <c r="O61" s="553"/>
      <c r="P61" s="553"/>
      <c r="Q61" s="553"/>
    </row>
    <row r="62" spans="1:17" ht="14.25">
      <c r="A62" s="145"/>
      <c r="B62" s="148" t="s">
        <v>1106</v>
      </c>
      <c r="C62" s="256">
        <v>52</v>
      </c>
      <c r="D62" s="688"/>
      <c r="E62" s="688"/>
      <c r="F62" s="815"/>
      <c r="G62" s="815"/>
      <c r="H62" s="816"/>
      <c r="I62" s="816"/>
      <c r="J62" s="816"/>
      <c r="K62" s="816"/>
      <c r="L62" s="816"/>
      <c r="M62" s="553"/>
      <c r="N62" s="553"/>
      <c r="O62" s="553"/>
      <c r="P62" s="553"/>
      <c r="Q62" s="553"/>
    </row>
    <row r="63" spans="1:17" ht="11.25" customHeight="1">
      <c r="A63" s="145"/>
      <c r="B63" s="148" t="s">
        <v>1107</v>
      </c>
      <c r="C63" s="256">
        <v>53</v>
      </c>
      <c r="D63" s="688"/>
      <c r="E63" s="688"/>
      <c r="F63" s="815"/>
      <c r="G63" s="815"/>
      <c r="H63" s="816"/>
      <c r="I63" s="816"/>
      <c r="J63" s="816"/>
      <c r="K63" s="816"/>
      <c r="L63" s="816"/>
      <c r="M63" s="553"/>
      <c r="N63" s="553"/>
      <c r="O63" s="553"/>
      <c r="P63" s="553"/>
      <c r="Q63" s="553"/>
    </row>
    <row r="64" spans="1:17" ht="11.25" customHeight="1">
      <c r="A64" s="145"/>
      <c r="B64" s="148" t="s">
        <v>1108</v>
      </c>
      <c r="C64" s="256">
        <v>54</v>
      </c>
      <c r="D64" s="688"/>
      <c r="E64" s="688"/>
      <c r="F64" s="815"/>
      <c r="G64" s="815"/>
      <c r="H64" s="816"/>
      <c r="I64" s="816"/>
      <c r="J64" s="816"/>
      <c r="K64" s="816"/>
      <c r="L64" s="816"/>
      <c r="M64" s="553"/>
      <c r="N64" s="553"/>
      <c r="O64" s="553"/>
      <c r="P64" s="553"/>
      <c r="Q64" s="553"/>
    </row>
    <row r="65" spans="1:17" ht="14.25">
      <c r="A65" s="145"/>
      <c r="B65" s="148" t="s">
        <v>1109</v>
      </c>
      <c r="C65" s="256">
        <v>55</v>
      </c>
      <c r="D65" s="688"/>
      <c r="E65" s="688"/>
      <c r="F65" s="815"/>
      <c r="G65" s="815"/>
      <c r="H65" s="816"/>
      <c r="I65" s="816"/>
      <c r="J65" s="816"/>
      <c r="K65" s="816"/>
      <c r="L65" s="816"/>
      <c r="M65" s="553"/>
      <c r="N65" s="553"/>
      <c r="O65" s="553"/>
      <c r="P65" s="553"/>
      <c r="Q65" s="553"/>
    </row>
    <row r="66" spans="1:17" ht="14.25">
      <c r="A66" s="145"/>
      <c r="B66" s="148" t="s">
        <v>1110</v>
      </c>
      <c r="C66" s="256">
        <v>56</v>
      </c>
      <c r="D66" s="688"/>
      <c r="E66" s="688"/>
      <c r="F66" s="815"/>
      <c r="G66" s="815"/>
      <c r="H66" s="816"/>
      <c r="I66" s="816"/>
      <c r="J66" s="816"/>
      <c r="K66" s="816"/>
      <c r="L66" s="816"/>
      <c r="M66" s="553"/>
      <c r="N66" s="553"/>
      <c r="O66" s="553"/>
      <c r="P66" s="553"/>
      <c r="Q66" s="553"/>
    </row>
    <row r="67" spans="1:17" ht="14.25">
      <c r="A67" s="145"/>
      <c r="B67" s="148" t="s">
        <v>1111</v>
      </c>
      <c r="C67" s="256">
        <v>57</v>
      </c>
      <c r="D67" s="688"/>
      <c r="E67" s="688"/>
      <c r="F67" s="815"/>
      <c r="G67" s="815"/>
      <c r="H67" s="816"/>
      <c r="I67" s="816"/>
      <c r="J67" s="816"/>
      <c r="K67" s="816"/>
      <c r="L67" s="816"/>
      <c r="M67" s="553"/>
      <c r="N67" s="553"/>
      <c r="O67" s="553"/>
      <c r="P67" s="553"/>
      <c r="Q67" s="553"/>
    </row>
    <row r="68" spans="1:17" ht="14.25">
      <c r="A68" s="145"/>
      <c r="B68" s="148" t="s">
        <v>1112</v>
      </c>
      <c r="C68" s="256">
        <v>58</v>
      </c>
      <c r="D68" s="688"/>
      <c r="E68" s="688"/>
      <c r="F68" s="815"/>
      <c r="G68" s="815"/>
      <c r="H68" s="816"/>
      <c r="I68" s="816"/>
      <c r="J68" s="816"/>
      <c r="K68" s="816"/>
      <c r="L68" s="816"/>
      <c r="M68" s="553"/>
      <c r="N68" s="553"/>
      <c r="O68" s="553"/>
      <c r="P68" s="553"/>
      <c r="Q68" s="553"/>
    </row>
    <row r="69" spans="1:17" ht="14.25">
      <c r="A69" s="145"/>
      <c r="B69" s="148" t="s">
        <v>1113</v>
      </c>
      <c r="C69" s="256">
        <v>59</v>
      </c>
      <c r="D69" s="688"/>
      <c r="E69" s="688"/>
      <c r="F69" s="815"/>
      <c r="G69" s="815"/>
      <c r="H69" s="816"/>
      <c r="I69" s="816"/>
      <c r="J69" s="816"/>
      <c r="K69" s="816"/>
      <c r="L69" s="816"/>
      <c r="M69" s="628"/>
      <c r="N69" s="628"/>
      <c r="O69" s="628"/>
      <c r="P69" s="628"/>
      <c r="Q69" s="628"/>
    </row>
    <row r="70" spans="1:17" ht="14.25">
      <c r="A70" s="145"/>
      <c r="B70" s="148" t="s">
        <v>1114</v>
      </c>
      <c r="C70" s="256">
        <v>60</v>
      </c>
      <c r="D70" s="688"/>
      <c r="E70" s="688"/>
      <c r="F70" s="815"/>
      <c r="G70" s="815"/>
      <c r="H70" s="816"/>
      <c r="I70" s="816"/>
      <c r="J70" s="816"/>
      <c r="K70" s="816"/>
      <c r="L70" s="816"/>
      <c r="M70" s="553"/>
      <c r="N70" s="553"/>
      <c r="O70" s="553"/>
      <c r="P70" s="553"/>
      <c r="Q70" s="553"/>
    </row>
    <row r="71" spans="1:17" ht="14.25">
      <c r="A71" s="145"/>
      <c r="B71" s="148" t="s">
        <v>1115</v>
      </c>
      <c r="C71" s="256">
        <v>61</v>
      </c>
      <c r="D71" s="688"/>
      <c r="E71" s="688"/>
      <c r="F71" s="815"/>
      <c r="G71" s="815"/>
      <c r="H71" s="816"/>
      <c r="I71" s="816"/>
      <c r="J71" s="816"/>
      <c r="K71" s="816"/>
      <c r="L71" s="816"/>
      <c r="M71" s="553"/>
      <c r="N71" s="553"/>
      <c r="O71" s="553"/>
      <c r="P71" s="553"/>
      <c r="Q71" s="553"/>
    </row>
    <row r="72" spans="1:17" ht="14.25">
      <c r="A72" s="145"/>
      <c r="B72" s="148" t="s">
        <v>1116</v>
      </c>
      <c r="C72" s="256">
        <v>62</v>
      </c>
      <c r="D72" s="688"/>
      <c r="E72" s="688"/>
      <c r="F72" s="815"/>
      <c r="G72" s="815"/>
      <c r="H72" s="816"/>
      <c r="I72" s="816"/>
      <c r="J72" s="816"/>
      <c r="K72" s="816"/>
      <c r="L72" s="816"/>
      <c r="M72" s="553"/>
      <c r="N72" s="553"/>
      <c r="O72" s="553"/>
      <c r="P72" s="553"/>
      <c r="Q72" s="553"/>
    </row>
    <row r="73" spans="1:17" ht="14.25">
      <c r="A73" s="145"/>
      <c r="B73" s="148" t="s">
        <v>1117</v>
      </c>
      <c r="C73" s="256">
        <v>63</v>
      </c>
      <c r="D73" s="688"/>
      <c r="E73" s="688"/>
      <c r="F73" s="815"/>
      <c r="G73" s="815"/>
      <c r="H73" s="816"/>
      <c r="I73" s="816"/>
      <c r="J73" s="816"/>
      <c r="K73" s="816"/>
      <c r="L73" s="816"/>
      <c r="M73" s="553"/>
      <c r="N73" s="553"/>
      <c r="O73" s="553"/>
      <c r="P73" s="553"/>
      <c r="Q73" s="553"/>
    </row>
    <row r="74" spans="1:17" ht="14.25">
      <c r="A74" s="145"/>
      <c r="B74" s="147" t="s">
        <v>1118</v>
      </c>
      <c r="C74" s="256">
        <v>64</v>
      </c>
      <c r="D74" s="688"/>
      <c r="E74" s="688"/>
      <c r="F74" s="815"/>
      <c r="G74" s="815"/>
      <c r="H74" s="816"/>
      <c r="I74" s="520"/>
      <c r="J74" s="520"/>
      <c r="K74" s="520"/>
      <c r="L74" s="520"/>
      <c r="M74" s="553"/>
      <c r="N74" s="553"/>
      <c r="O74" s="553"/>
      <c r="P74" s="553"/>
      <c r="Q74" s="553"/>
    </row>
    <row r="75" spans="1:17" ht="14.25">
      <c r="A75" s="145"/>
      <c r="B75" s="147" t="s">
        <v>1119</v>
      </c>
      <c r="C75" s="256">
        <v>65</v>
      </c>
      <c r="D75" s="688"/>
      <c r="E75" s="688"/>
      <c r="F75" s="815"/>
      <c r="G75" s="815"/>
      <c r="H75" s="815"/>
      <c r="I75" s="528"/>
      <c r="J75" s="528"/>
      <c r="K75" s="528"/>
      <c r="L75" s="528"/>
      <c r="M75" s="553"/>
      <c r="N75" s="553"/>
      <c r="O75" s="553"/>
      <c r="P75" s="553"/>
      <c r="Q75" s="553"/>
    </row>
    <row r="76" spans="1:17" ht="14.25">
      <c r="A76" s="145"/>
      <c r="B76" s="146" t="s">
        <v>1120</v>
      </c>
      <c r="C76" s="256">
        <v>66</v>
      </c>
      <c r="D76" s="815"/>
      <c r="E76" s="815"/>
      <c r="F76" s="815"/>
      <c r="G76" s="815"/>
      <c r="H76" s="815"/>
      <c r="I76" s="528"/>
      <c r="J76" s="815"/>
      <c r="K76" s="815"/>
      <c r="L76" s="528"/>
      <c r="M76" s="553"/>
      <c r="N76" s="553"/>
      <c r="O76" s="553"/>
      <c r="P76" s="553"/>
      <c r="Q76" s="553"/>
    </row>
    <row r="77" spans="1:17" ht="14.25">
      <c r="A77" s="145"/>
      <c r="B77" s="147" t="s">
        <v>1121</v>
      </c>
      <c r="C77" s="256">
        <v>67</v>
      </c>
      <c r="D77" s="815"/>
      <c r="E77" s="815"/>
      <c r="F77" s="815"/>
      <c r="G77" s="815"/>
      <c r="H77" s="815"/>
      <c r="I77" s="688"/>
      <c r="J77" s="815"/>
      <c r="K77" s="815"/>
      <c r="L77" s="688"/>
      <c r="M77" s="553"/>
      <c r="N77" s="553"/>
      <c r="O77" s="553"/>
      <c r="P77" s="553"/>
      <c r="Q77" s="553"/>
    </row>
    <row r="78" spans="4:17" ht="14.25">
      <c r="D78" s="562"/>
      <c r="E78" s="562"/>
      <c r="F78" s="562"/>
      <c r="G78" s="562"/>
      <c r="H78" s="562"/>
      <c r="I78" s="562"/>
      <c r="J78" s="562"/>
      <c r="K78" s="553"/>
      <c r="L78" s="553"/>
      <c r="M78" s="553"/>
      <c r="N78" s="553"/>
      <c r="O78" s="553"/>
      <c r="P78" s="553"/>
      <c r="Q78" s="553"/>
    </row>
    <row r="79" spans="4:17" ht="14.25">
      <c r="D79" s="562"/>
      <c r="E79" s="562"/>
      <c r="F79" s="562"/>
      <c r="G79" s="562"/>
      <c r="H79" s="562"/>
      <c r="I79" s="562"/>
      <c r="J79" s="562"/>
      <c r="K79" s="553"/>
      <c r="L79" s="553"/>
      <c r="M79" s="553"/>
      <c r="N79" s="553"/>
      <c r="O79" s="553"/>
      <c r="P79" s="553"/>
      <c r="Q79" s="553"/>
    </row>
    <row r="80" spans="4:17" ht="14.25">
      <c r="D80" s="562"/>
      <c r="E80" s="562"/>
      <c r="F80" s="562"/>
      <c r="G80" s="562"/>
      <c r="H80" s="562"/>
      <c r="I80" s="562"/>
      <c r="J80" s="562"/>
      <c r="K80" s="553"/>
      <c r="L80" s="553"/>
      <c r="M80" s="553"/>
      <c r="N80" s="553"/>
      <c r="O80" s="553"/>
      <c r="P80" s="553"/>
      <c r="Q80" s="553"/>
    </row>
    <row r="81" spans="1:17" ht="57">
      <c r="A81" s="143" t="s">
        <v>1129</v>
      </c>
      <c r="B81" s="144"/>
      <c r="C81" s="255"/>
      <c r="D81" s="714" t="s">
        <v>1134</v>
      </c>
      <c r="E81" s="714" t="s">
        <v>1123</v>
      </c>
      <c r="F81" s="714" t="s">
        <v>1501</v>
      </c>
      <c r="G81" s="714" t="s">
        <v>1502</v>
      </c>
      <c r="H81" s="714" t="s">
        <v>1135</v>
      </c>
      <c r="I81" s="714" t="s">
        <v>1126</v>
      </c>
      <c r="J81" s="714" t="s">
        <v>1127</v>
      </c>
      <c r="K81" s="714" t="s">
        <v>1128</v>
      </c>
      <c r="L81" s="553"/>
      <c r="M81" s="553"/>
      <c r="N81" s="553"/>
      <c r="O81" s="553"/>
      <c r="P81" s="553"/>
      <c r="Q81" s="553"/>
    </row>
    <row r="82" spans="1:17" ht="12.75" customHeight="1">
      <c r="A82" s="145"/>
      <c r="B82" s="144" t="s">
        <v>1083</v>
      </c>
      <c r="C82" s="255">
        <v>68</v>
      </c>
      <c r="D82" s="520"/>
      <c r="E82" s="520"/>
      <c r="F82" s="520"/>
      <c r="G82" s="528"/>
      <c r="H82" s="528"/>
      <c r="I82" s="528"/>
      <c r="J82" s="528"/>
      <c r="K82" s="528"/>
      <c r="L82" s="553"/>
      <c r="M82" s="553"/>
      <c r="N82" s="553"/>
      <c r="O82" s="553"/>
      <c r="P82" s="553"/>
      <c r="Q82" s="553"/>
    </row>
    <row r="83" spans="1:17" ht="12.75" customHeight="1">
      <c r="A83" s="145"/>
      <c r="B83" s="144" t="s">
        <v>1084</v>
      </c>
      <c r="C83" s="255">
        <v>69</v>
      </c>
      <c r="D83" s="520"/>
      <c r="E83" s="520"/>
      <c r="F83" s="520"/>
      <c r="G83" s="528"/>
      <c r="H83" s="528"/>
      <c r="I83" s="528"/>
      <c r="J83" s="528"/>
      <c r="K83" s="528"/>
      <c r="L83" s="553"/>
      <c r="M83" s="553"/>
      <c r="N83" s="553"/>
      <c r="O83" s="553"/>
      <c r="P83" s="553"/>
      <c r="Q83" s="553"/>
    </row>
    <row r="84" spans="1:17" ht="12.75" customHeight="1">
      <c r="A84" s="145"/>
      <c r="B84" s="144" t="s">
        <v>1085</v>
      </c>
      <c r="C84" s="255">
        <v>70</v>
      </c>
      <c r="D84" s="520"/>
      <c r="E84" s="520"/>
      <c r="F84" s="520"/>
      <c r="G84" s="528"/>
      <c r="H84" s="528"/>
      <c r="I84" s="528"/>
      <c r="J84" s="528"/>
      <c r="K84" s="528"/>
      <c r="L84" s="553"/>
      <c r="M84" s="553"/>
      <c r="N84" s="553"/>
      <c r="O84" s="553"/>
      <c r="P84" s="553"/>
      <c r="Q84" s="628"/>
    </row>
    <row r="85" spans="1:17" ht="12.75" customHeight="1">
      <c r="A85" s="145"/>
      <c r="B85" s="144" t="s">
        <v>1086</v>
      </c>
      <c r="C85" s="255">
        <v>71</v>
      </c>
      <c r="D85" s="520"/>
      <c r="E85" s="520"/>
      <c r="F85" s="520"/>
      <c r="G85" s="528"/>
      <c r="H85" s="528"/>
      <c r="I85" s="528"/>
      <c r="J85" s="528"/>
      <c r="K85" s="528"/>
      <c r="L85" s="553"/>
      <c r="M85" s="553"/>
      <c r="N85" s="553"/>
      <c r="O85" s="553"/>
      <c r="P85" s="553"/>
      <c r="Q85" s="628"/>
    </row>
    <row r="86" spans="1:17" ht="12.75" customHeight="1">
      <c r="A86" s="145"/>
      <c r="B86" s="144" t="s">
        <v>1087</v>
      </c>
      <c r="C86" s="255">
        <v>72</v>
      </c>
      <c r="D86" s="520"/>
      <c r="E86" s="520"/>
      <c r="F86" s="520"/>
      <c r="G86" s="528"/>
      <c r="H86" s="528"/>
      <c r="I86" s="528"/>
      <c r="J86" s="528"/>
      <c r="K86" s="528"/>
      <c r="L86" s="553"/>
      <c r="M86" s="553"/>
      <c r="N86" s="553"/>
      <c r="O86" s="553"/>
      <c r="P86" s="553"/>
      <c r="Q86" s="628"/>
    </row>
    <row r="87" spans="1:17" ht="12.75" customHeight="1">
      <c r="A87" s="145"/>
      <c r="B87" s="144" t="s">
        <v>1088</v>
      </c>
      <c r="C87" s="255">
        <v>73</v>
      </c>
      <c r="D87" s="520"/>
      <c r="E87" s="520"/>
      <c r="F87" s="520"/>
      <c r="G87" s="528"/>
      <c r="H87" s="528"/>
      <c r="I87" s="528"/>
      <c r="J87" s="528"/>
      <c r="K87" s="528"/>
      <c r="L87" s="553"/>
      <c r="M87" s="553"/>
      <c r="N87" s="553"/>
      <c r="O87" s="553"/>
      <c r="P87" s="553"/>
      <c r="Q87" s="628"/>
    </row>
    <row r="88" spans="1:17" ht="12.75" customHeight="1">
      <c r="A88" s="145"/>
      <c r="B88" s="144" t="s">
        <v>1089</v>
      </c>
      <c r="C88" s="255">
        <v>74</v>
      </c>
      <c r="D88" s="520"/>
      <c r="E88" s="520"/>
      <c r="F88" s="520"/>
      <c r="G88" s="528"/>
      <c r="H88" s="528"/>
      <c r="I88" s="528"/>
      <c r="J88" s="528"/>
      <c r="K88" s="528"/>
      <c r="L88" s="553"/>
      <c r="M88" s="553"/>
      <c r="N88" s="553"/>
      <c r="O88" s="553"/>
      <c r="P88" s="553"/>
      <c r="Q88" s="628"/>
    </row>
    <row r="89" spans="1:17" ht="12.75" customHeight="1">
      <c r="A89" s="145"/>
      <c r="B89" s="144" t="s">
        <v>1090</v>
      </c>
      <c r="C89" s="255">
        <v>75</v>
      </c>
      <c r="D89" s="520"/>
      <c r="E89" s="520"/>
      <c r="F89" s="520"/>
      <c r="G89" s="528"/>
      <c r="H89" s="528"/>
      <c r="I89" s="528"/>
      <c r="J89" s="528"/>
      <c r="K89" s="528"/>
      <c r="L89" s="553"/>
      <c r="M89" s="553"/>
      <c r="N89" s="553"/>
      <c r="O89" s="553"/>
      <c r="P89" s="553"/>
      <c r="Q89" s="628"/>
    </row>
    <row r="90" spans="1:17" ht="12.75" customHeight="1">
      <c r="A90" s="145"/>
      <c r="B90" s="144" t="s">
        <v>1091</v>
      </c>
      <c r="C90" s="255">
        <v>76</v>
      </c>
      <c r="D90" s="520"/>
      <c r="E90" s="520"/>
      <c r="F90" s="520"/>
      <c r="G90" s="528"/>
      <c r="H90" s="528"/>
      <c r="I90" s="528"/>
      <c r="J90" s="528"/>
      <c r="K90" s="528"/>
      <c r="L90" s="553"/>
      <c r="M90" s="553"/>
      <c r="N90" s="553"/>
      <c r="O90" s="553"/>
      <c r="P90" s="553"/>
      <c r="Q90" s="628"/>
    </row>
    <row r="91" spans="1:17" ht="12.75" customHeight="1">
      <c r="A91" s="145"/>
      <c r="B91" s="144" t="s">
        <v>1092</v>
      </c>
      <c r="C91" s="255">
        <v>77</v>
      </c>
      <c r="D91" s="520"/>
      <c r="E91" s="520"/>
      <c r="F91" s="520"/>
      <c r="G91" s="528"/>
      <c r="H91" s="528"/>
      <c r="I91" s="528"/>
      <c r="J91" s="528"/>
      <c r="K91" s="528"/>
      <c r="L91" s="553"/>
      <c r="M91" s="553"/>
      <c r="N91" s="553"/>
      <c r="O91" s="553"/>
      <c r="P91" s="553"/>
      <c r="Q91" s="628"/>
    </row>
    <row r="92" spans="1:17" ht="12.75" customHeight="1">
      <c r="A92" s="145"/>
      <c r="B92" s="144" t="s">
        <v>1093</v>
      </c>
      <c r="C92" s="255">
        <v>78</v>
      </c>
      <c r="D92" s="520"/>
      <c r="E92" s="520"/>
      <c r="F92" s="520"/>
      <c r="G92" s="528"/>
      <c r="H92" s="528"/>
      <c r="I92" s="528"/>
      <c r="J92" s="528"/>
      <c r="K92" s="528"/>
      <c r="L92" s="553"/>
      <c r="M92" s="553"/>
      <c r="N92" s="553"/>
      <c r="O92" s="553"/>
      <c r="P92" s="553"/>
      <c r="Q92" s="628"/>
    </row>
    <row r="93" spans="1:17" ht="12.75" customHeight="1">
      <c r="A93" s="145"/>
      <c r="B93" s="144" t="s">
        <v>1094</v>
      </c>
      <c r="C93" s="255">
        <v>79</v>
      </c>
      <c r="D93" s="520"/>
      <c r="E93" s="520"/>
      <c r="F93" s="520"/>
      <c r="G93" s="528"/>
      <c r="H93" s="528"/>
      <c r="I93" s="528"/>
      <c r="J93" s="528"/>
      <c r="K93" s="528"/>
      <c r="L93" s="553"/>
      <c r="M93" s="553"/>
      <c r="N93" s="553"/>
      <c r="O93" s="553"/>
      <c r="P93" s="553"/>
      <c r="Q93" s="628"/>
    </row>
    <row r="94" spans="1:17" ht="12.75" customHeight="1">
      <c r="A94" s="145"/>
      <c r="B94" s="144" t="s">
        <v>1095</v>
      </c>
      <c r="C94" s="255">
        <v>80</v>
      </c>
      <c r="D94" s="520"/>
      <c r="E94" s="520"/>
      <c r="F94" s="520"/>
      <c r="G94" s="528"/>
      <c r="H94" s="528"/>
      <c r="I94" s="528"/>
      <c r="J94" s="528"/>
      <c r="K94" s="528"/>
      <c r="L94" s="553"/>
      <c r="M94" s="553"/>
      <c r="N94" s="553"/>
      <c r="O94" s="553"/>
      <c r="P94" s="553"/>
      <c r="Q94" s="628"/>
    </row>
    <row r="95" spans="1:17" ht="12.75" customHeight="1">
      <c r="A95" s="145"/>
      <c r="B95" s="144" t="s">
        <v>1096</v>
      </c>
      <c r="C95" s="255">
        <v>81</v>
      </c>
      <c r="D95" s="520"/>
      <c r="E95" s="520"/>
      <c r="F95" s="520"/>
      <c r="G95" s="528"/>
      <c r="H95" s="528"/>
      <c r="I95" s="528"/>
      <c r="J95" s="528"/>
      <c r="K95" s="528"/>
      <c r="L95" s="553"/>
      <c r="M95" s="553"/>
      <c r="N95" s="553"/>
      <c r="O95" s="553"/>
      <c r="P95" s="553"/>
      <c r="Q95" s="628"/>
    </row>
    <row r="96" spans="1:17" ht="12.75" customHeight="1">
      <c r="A96" s="145"/>
      <c r="B96" s="144" t="s">
        <v>1097</v>
      </c>
      <c r="C96" s="255">
        <v>82</v>
      </c>
      <c r="D96" s="520"/>
      <c r="E96" s="520"/>
      <c r="F96" s="520"/>
      <c r="G96" s="528"/>
      <c r="H96" s="528"/>
      <c r="I96" s="528"/>
      <c r="J96" s="528"/>
      <c r="K96" s="528"/>
      <c r="L96" s="553"/>
      <c r="M96" s="553"/>
      <c r="N96" s="553"/>
      <c r="O96" s="553"/>
      <c r="P96" s="553"/>
      <c r="Q96" s="628"/>
    </row>
    <row r="97" spans="1:17" ht="12.75" customHeight="1">
      <c r="A97" s="145"/>
      <c r="B97" s="144" t="s">
        <v>1098</v>
      </c>
      <c r="C97" s="255">
        <v>83</v>
      </c>
      <c r="D97" s="520"/>
      <c r="E97" s="520"/>
      <c r="F97" s="520"/>
      <c r="G97" s="528"/>
      <c r="H97" s="528"/>
      <c r="I97" s="528"/>
      <c r="J97" s="528"/>
      <c r="K97" s="528"/>
      <c r="L97" s="553"/>
      <c r="M97" s="553"/>
      <c r="N97" s="553"/>
      <c r="O97" s="553"/>
      <c r="P97" s="553"/>
      <c r="Q97" s="628"/>
    </row>
    <row r="98" spans="1:17" ht="12.75" customHeight="1">
      <c r="A98" s="145"/>
      <c r="B98" s="144" t="s">
        <v>1099</v>
      </c>
      <c r="C98" s="255">
        <v>84</v>
      </c>
      <c r="D98" s="520"/>
      <c r="E98" s="520"/>
      <c r="F98" s="520"/>
      <c r="G98" s="528"/>
      <c r="H98" s="528"/>
      <c r="I98" s="528"/>
      <c r="J98" s="528"/>
      <c r="K98" s="528"/>
      <c r="L98" s="553"/>
      <c r="M98" s="553"/>
      <c r="N98" s="553"/>
      <c r="O98" s="553"/>
      <c r="P98" s="553"/>
      <c r="Q98" s="628"/>
    </row>
    <row r="99" spans="1:17" ht="12.75" customHeight="1">
      <c r="A99" s="145"/>
      <c r="B99" s="144" t="s">
        <v>1100</v>
      </c>
      <c r="C99" s="255">
        <v>85</v>
      </c>
      <c r="D99" s="520"/>
      <c r="E99" s="520"/>
      <c r="F99" s="520"/>
      <c r="G99" s="528"/>
      <c r="H99" s="528"/>
      <c r="I99" s="528"/>
      <c r="J99" s="528"/>
      <c r="K99" s="528"/>
      <c r="L99" s="553"/>
      <c r="M99" s="553"/>
      <c r="N99" s="553"/>
      <c r="O99" s="553"/>
      <c r="P99" s="553"/>
      <c r="Q99" s="553"/>
    </row>
    <row r="100" spans="1:17" ht="12.75" customHeight="1">
      <c r="A100" s="145"/>
      <c r="B100" s="144" t="s">
        <v>1101</v>
      </c>
      <c r="C100" s="255">
        <v>86</v>
      </c>
      <c r="D100" s="520"/>
      <c r="E100" s="520"/>
      <c r="F100" s="520"/>
      <c r="G100" s="528"/>
      <c r="H100" s="528"/>
      <c r="I100" s="528"/>
      <c r="J100" s="528"/>
      <c r="K100" s="528"/>
      <c r="L100" s="553"/>
      <c r="M100" s="553"/>
      <c r="N100" s="553"/>
      <c r="O100" s="553"/>
      <c r="P100" s="553"/>
      <c r="Q100" s="553"/>
    </row>
    <row r="101" spans="1:17" ht="12.75" customHeight="1">
      <c r="A101" s="145"/>
      <c r="B101" s="144" t="s">
        <v>1102</v>
      </c>
      <c r="C101" s="255">
        <v>87</v>
      </c>
      <c r="D101" s="520"/>
      <c r="E101" s="520"/>
      <c r="F101" s="520"/>
      <c r="G101" s="528"/>
      <c r="H101" s="528"/>
      <c r="I101" s="528"/>
      <c r="J101" s="528"/>
      <c r="K101" s="528"/>
      <c r="L101" s="553"/>
      <c r="M101" s="553"/>
      <c r="N101" s="553"/>
      <c r="O101" s="553"/>
      <c r="P101" s="553"/>
      <c r="Q101" s="553"/>
    </row>
    <row r="102" spans="1:17" ht="28.5">
      <c r="A102" s="145"/>
      <c r="B102" s="351" t="s">
        <v>1130</v>
      </c>
      <c r="C102" s="255">
        <v>88</v>
      </c>
      <c r="D102" s="520"/>
      <c r="E102" s="520"/>
      <c r="F102" s="520"/>
      <c r="G102" s="528"/>
      <c r="H102" s="528"/>
      <c r="I102" s="528"/>
      <c r="J102" s="528"/>
      <c r="K102" s="528"/>
      <c r="L102" s="553"/>
      <c r="M102" s="553"/>
      <c r="N102" s="553"/>
      <c r="O102" s="553"/>
      <c r="P102" s="553"/>
      <c r="Q102" s="628"/>
    </row>
    <row r="103" spans="1:17" ht="14.25">
      <c r="A103" s="145"/>
      <c r="B103" s="148" t="s">
        <v>1104</v>
      </c>
      <c r="C103" s="255">
        <v>89</v>
      </c>
      <c r="D103" s="520"/>
      <c r="E103" s="520"/>
      <c r="F103" s="815"/>
      <c r="G103" s="815"/>
      <c r="H103" s="816"/>
      <c r="I103" s="816"/>
      <c r="J103" s="816"/>
      <c r="K103" s="816"/>
      <c r="L103" s="553"/>
      <c r="M103" s="553"/>
      <c r="N103" s="553"/>
      <c r="O103" s="553"/>
      <c r="P103" s="553"/>
      <c r="Q103" s="628"/>
    </row>
    <row r="104" spans="1:17" ht="14.25">
      <c r="A104" s="145"/>
      <c r="B104" s="148" t="s">
        <v>1105</v>
      </c>
      <c r="C104" s="255">
        <v>90</v>
      </c>
      <c r="D104" s="520"/>
      <c r="E104" s="520"/>
      <c r="F104" s="815"/>
      <c r="G104" s="815"/>
      <c r="H104" s="816"/>
      <c r="I104" s="816"/>
      <c r="J104" s="816"/>
      <c r="K104" s="816"/>
      <c r="L104" s="553"/>
      <c r="M104" s="553"/>
      <c r="N104" s="553"/>
      <c r="O104" s="553"/>
      <c r="P104" s="553"/>
      <c r="Q104" s="628"/>
    </row>
    <row r="105" spans="1:17" ht="14.25">
      <c r="A105" s="145"/>
      <c r="B105" s="148" t="s">
        <v>1106</v>
      </c>
      <c r="C105" s="255">
        <v>91</v>
      </c>
      <c r="D105" s="520"/>
      <c r="E105" s="520"/>
      <c r="F105" s="815"/>
      <c r="G105" s="815"/>
      <c r="H105" s="816"/>
      <c r="I105" s="816"/>
      <c r="J105" s="816"/>
      <c r="K105" s="816"/>
      <c r="L105" s="553"/>
      <c r="M105" s="553"/>
      <c r="N105" s="553"/>
      <c r="O105" s="553"/>
      <c r="P105" s="553"/>
      <c r="Q105" s="628"/>
    </row>
    <row r="106" spans="1:17" ht="14.25">
      <c r="A106" s="145"/>
      <c r="B106" s="148" t="s">
        <v>1107</v>
      </c>
      <c r="C106" s="255">
        <v>92</v>
      </c>
      <c r="D106" s="520"/>
      <c r="E106" s="520"/>
      <c r="F106" s="815"/>
      <c r="G106" s="815"/>
      <c r="H106" s="816"/>
      <c r="I106" s="816"/>
      <c r="J106" s="816"/>
      <c r="K106" s="816"/>
      <c r="L106" s="553"/>
      <c r="M106" s="628"/>
      <c r="N106" s="628"/>
      <c r="O106" s="628"/>
      <c r="P106" s="628"/>
      <c r="Q106" s="628"/>
    </row>
    <row r="107" spans="1:17" ht="14.25">
      <c r="A107" s="145"/>
      <c r="B107" s="148" t="s">
        <v>1108</v>
      </c>
      <c r="C107" s="255">
        <v>93</v>
      </c>
      <c r="D107" s="520"/>
      <c r="E107" s="520"/>
      <c r="F107" s="815"/>
      <c r="G107" s="815"/>
      <c r="H107" s="816"/>
      <c r="I107" s="816"/>
      <c r="J107" s="816"/>
      <c r="K107" s="816"/>
      <c r="L107" s="553"/>
      <c r="M107" s="553"/>
      <c r="N107" s="553"/>
      <c r="O107" s="553"/>
      <c r="P107" s="553"/>
      <c r="Q107" s="628"/>
    </row>
    <row r="108" spans="1:17" ht="14.25">
      <c r="A108" s="145"/>
      <c r="B108" s="148" t="s">
        <v>1109</v>
      </c>
      <c r="C108" s="255">
        <v>94</v>
      </c>
      <c r="D108" s="520"/>
      <c r="E108" s="520"/>
      <c r="F108" s="815"/>
      <c r="G108" s="815"/>
      <c r="H108" s="816"/>
      <c r="I108" s="816"/>
      <c r="J108" s="816"/>
      <c r="K108" s="816"/>
      <c r="L108" s="628"/>
      <c r="M108" s="553"/>
      <c r="N108" s="553"/>
      <c r="O108" s="553"/>
      <c r="P108" s="553"/>
      <c r="Q108" s="628"/>
    </row>
    <row r="109" spans="1:17" ht="14.25">
      <c r="A109" s="145"/>
      <c r="B109" s="148" t="s">
        <v>1110</v>
      </c>
      <c r="C109" s="255">
        <v>95</v>
      </c>
      <c r="D109" s="520"/>
      <c r="E109" s="520"/>
      <c r="F109" s="815"/>
      <c r="G109" s="815"/>
      <c r="H109" s="816"/>
      <c r="I109" s="816"/>
      <c r="J109" s="816"/>
      <c r="K109" s="816"/>
      <c r="L109" s="553"/>
      <c r="M109" s="553"/>
      <c r="N109" s="553"/>
      <c r="O109" s="553"/>
      <c r="P109" s="553"/>
      <c r="Q109" s="628"/>
    </row>
    <row r="110" spans="1:17" ht="14.25">
      <c r="A110" s="145"/>
      <c r="B110" s="148" t="s">
        <v>1111</v>
      </c>
      <c r="C110" s="255">
        <v>96</v>
      </c>
      <c r="D110" s="520"/>
      <c r="E110" s="520"/>
      <c r="F110" s="815"/>
      <c r="G110" s="815"/>
      <c r="H110" s="816"/>
      <c r="I110" s="816"/>
      <c r="J110" s="816"/>
      <c r="K110" s="816"/>
      <c r="L110" s="553"/>
      <c r="M110" s="553"/>
      <c r="N110" s="553"/>
      <c r="O110" s="553"/>
      <c r="P110" s="553"/>
      <c r="Q110" s="628"/>
    </row>
    <row r="111" spans="1:17" ht="14.25">
      <c r="A111" s="145"/>
      <c r="B111" s="148" t="s">
        <v>1112</v>
      </c>
      <c r="C111" s="255">
        <v>97</v>
      </c>
      <c r="D111" s="520"/>
      <c r="E111" s="520"/>
      <c r="F111" s="815"/>
      <c r="G111" s="815"/>
      <c r="H111" s="816"/>
      <c r="I111" s="816"/>
      <c r="J111" s="816"/>
      <c r="K111" s="816"/>
      <c r="L111" s="553"/>
      <c r="M111" s="628"/>
      <c r="N111" s="628"/>
      <c r="O111" s="628"/>
      <c r="P111" s="628"/>
      <c r="Q111" s="628"/>
    </row>
    <row r="112" spans="1:17" ht="14.25">
      <c r="A112" s="145"/>
      <c r="B112" s="148" t="s">
        <v>1113</v>
      </c>
      <c r="C112" s="255">
        <v>98</v>
      </c>
      <c r="D112" s="520"/>
      <c r="E112" s="520"/>
      <c r="F112" s="815"/>
      <c r="G112" s="815"/>
      <c r="H112" s="816"/>
      <c r="I112" s="816"/>
      <c r="J112" s="816"/>
      <c r="K112" s="816"/>
      <c r="L112" s="553"/>
      <c r="M112" s="553"/>
      <c r="N112" s="553"/>
      <c r="O112" s="553"/>
      <c r="P112" s="553"/>
      <c r="Q112" s="628"/>
    </row>
    <row r="113" spans="1:17" ht="14.25">
      <c r="A113" s="145"/>
      <c r="B113" s="148" t="s">
        <v>1114</v>
      </c>
      <c r="C113" s="255">
        <v>99</v>
      </c>
      <c r="D113" s="520"/>
      <c r="E113" s="520"/>
      <c r="F113" s="815"/>
      <c r="G113" s="815"/>
      <c r="H113" s="816"/>
      <c r="I113" s="816"/>
      <c r="J113" s="816"/>
      <c r="K113" s="816"/>
      <c r="L113" s="628"/>
      <c r="M113" s="553"/>
      <c r="N113" s="553"/>
      <c r="O113" s="553"/>
      <c r="P113" s="553"/>
      <c r="Q113" s="628"/>
    </row>
    <row r="114" spans="1:17" ht="14.25">
      <c r="A114" s="145"/>
      <c r="B114" s="148" t="s">
        <v>1115</v>
      </c>
      <c r="C114" s="255">
        <v>100</v>
      </c>
      <c r="D114" s="520"/>
      <c r="E114" s="520"/>
      <c r="F114" s="815"/>
      <c r="G114" s="815"/>
      <c r="H114" s="816"/>
      <c r="I114" s="816"/>
      <c r="J114" s="816"/>
      <c r="K114" s="816"/>
      <c r="L114" s="553"/>
      <c r="M114" s="553"/>
      <c r="N114" s="553"/>
      <c r="O114" s="553"/>
      <c r="P114" s="553"/>
      <c r="Q114" s="628"/>
    </row>
    <row r="115" spans="1:17" ht="14.25">
      <c r="A115" s="145"/>
      <c r="B115" s="148" t="s">
        <v>1116</v>
      </c>
      <c r="C115" s="255">
        <v>101</v>
      </c>
      <c r="D115" s="520"/>
      <c r="E115" s="520"/>
      <c r="F115" s="815"/>
      <c r="G115" s="815"/>
      <c r="H115" s="816"/>
      <c r="I115" s="816"/>
      <c r="J115" s="816"/>
      <c r="K115" s="816"/>
      <c r="L115" s="553"/>
      <c r="M115" s="553"/>
      <c r="N115" s="553"/>
      <c r="O115" s="553"/>
      <c r="P115" s="553"/>
      <c r="Q115" s="628"/>
    </row>
    <row r="116" spans="1:17" ht="14.25">
      <c r="A116" s="145"/>
      <c r="B116" s="148" t="s">
        <v>1117</v>
      </c>
      <c r="C116" s="255">
        <v>102</v>
      </c>
      <c r="D116" s="520"/>
      <c r="E116" s="520"/>
      <c r="F116" s="815"/>
      <c r="G116" s="815"/>
      <c r="H116" s="816"/>
      <c r="I116" s="816"/>
      <c r="J116" s="816"/>
      <c r="K116" s="816"/>
      <c r="L116" s="553"/>
      <c r="M116" s="628"/>
      <c r="N116" s="628"/>
      <c r="O116" s="628"/>
      <c r="P116" s="628"/>
      <c r="Q116" s="628"/>
    </row>
    <row r="117" spans="1:17" ht="28.5">
      <c r="A117" s="145"/>
      <c r="B117" s="351" t="s">
        <v>1131</v>
      </c>
      <c r="C117" s="255">
        <v>103</v>
      </c>
      <c r="D117" s="528"/>
      <c r="E117" s="528"/>
      <c r="F117" s="815"/>
      <c r="G117" s="815"/>
      <c r="H117" s="715"/>
      <c r="I117" s="715"/>
      <c r="J117" s="715"/>
      <c r="K117" s="528"/>
      <c r="L117" s="553"/>
      <c r="M117" s="553"/>
      <c r="N117" s="553"/>
      <c r="O117" s="553"/>
      <c r="P117" s="553"/>
      <c r="Q117" s="628"/>
    </row>
    <row r="118" spans="1:17" ht="28.5">
      <c r="A118" s="145"/>
      <c r="B118" s="351" t="s">
        <v>1132</v>
      </c>
      <c r="C118" s="255">
        <v>104</v>
      </c>
      <c r="D118" s="528"/>
      <c r="E118" s="528"/>
      <c r="F118" s="815"/>
      <c r="G118" s="815"/>
      <c r="H118" s="528"/>
      <c r="I118" s="528"/>
      <c r="J118" s="528"/>
      <c r="K118" s="528"/>
      <c r="L118" s="628"/>
      <c r="M118" s="553"/>
      <c r="N118" s="553"/>
      <c r="O118" s="553"/>
      <c r="P118" s="553"/>
      <c r="Q118" s="628"/>
    </row>
    <row r="119" spans="1:17" ht="14.25">
      <c r="A119" s="145"/>
      <c r="B119" s="352" t="s">
        <v>1120</v>
      </c>
      <c r="C119" s="255">
        <v>105</v>
      </c>
      <c r="D119" s="815"/>
      <c r="E119" s="815"/>
      <c r="F119" s="815"/>
      <c r="G119" s="815"/>
      <c r="H119" s="528"/>
      <c r="I119" s="815"/>
      <c r="J119" s="815"/>
      <c r="K119" s="528"/>
      <c r="L119" s="553"/>
      <c r="M119" s="553"/>
      <c r="N119" s="553"/>
      <c r="O119" s="553"/>
      <c r="P119" s="553"/>
      <c r="Q119" s="628"/>
    </row>
    <row r="120" spans="1:17" ht="14.25">
      <c r="A120" s="145"/>
      <c r="B120" s="351" t="s">
        <v>1133</v>
      </c>
      <c r="C120" s="255">
        <v>106</v>
      </c>
      <c r="D120" s="815"/>
      <c r="E120" s="815"/>
      <c r="F120" s="815"/>
      <c r="G120" s="815"/>
      <c r="H120" s="621"/>
      <c r="I120" s="815"/>
      <c r="J120" s="815"/>
      <c r="K120" s="688"/>
      <c r="L120" s="553"/>
      <c r="M120" s="553"/>
      <c r="N120" s="553"/>
      <c r="O120" s="553"/>
      <c r="P120" s="553"/>
      <c r="Q120" s="628"/>
    </row>
    <row r="121" spans="1:17" ht="14.25">
      <c r="A121" s="70"/>
      <c r="D121" s="562"/>
      <c r="E121" s="562"/>
      <c r="F121" s="562"/>
      <c r="G121" s="562"/>
      <c r="H121" s="562"/>
      <c r="I121" s="562"/>
      <c r="J121" s="562"/>
      <c r="K121" s="553"/>
      <c r="L121" s="553"/>
      <c r="M121" s="628"/>
      <c r="N121" s="628"/>
      <c r="O121" s="628"/>
      <c r="P121" s="628"/>
      <c r="Q121" s="628"/>
    </row>
    <row r="122" spans="1:17" ht="14.25">
      <c r="A122" s="70"/>
      <c r="D122" s="562"/>
      <c r="E122" s="562"/>
      <c r="F122" s="562"/>
      <c r="G122" s="562"/>
      <c r="H122" s="562"/>
      <c r="I122" s="562"/>
      <c r="J122" s="562"/>
      <c r="K122" s="553"/>
      <c r="L122" s="553"/>
      <c r="M122" s="628"/>
      <c r="N122" s="628"/>
      <c r="O122" s="628"/>
      <c r="P122" s="628"/>
      <c r="Q122" s="628"/>
    </row>
    <row r="123" spans="1:17" ht="14.25">
      <c r="A123" s="70"/>
      <c r="D123" s="562"/>
      <c r="E123" s="562"/>
      <c r="F123" s="562"/>
      <c r="G123" s="562"/>
      <c r="H123" s="562"/>
      <c r="I123" s="562"/>
      <c r="J123" s="562"/>
      <c r="K123" s="553"/>
      <c r="L123" s="553"/>
      <c r="M123" s="553"/>
      <c r="N123" s="553"/>
      <c r="O123" s="553"/>
      <c r="P123" s="553"/>
      <c r="Q123" s="628"/>
    </row>
    <row r="124" spans="1:17" ht="57">
      <c r="A124" s="143" t="s">
        <v>1148</v>
      </c>
      <c r="B124" s="144"/>
      <c r="C124" s="255"/>
      <c r="D124" s="714" t="s">
        <v>1122</v>
      </c>
      <c r="E124" s="714" t="s">
        <v>1123</v>
      </c>
      <c r="F124" s="714" t="s">
        <v>1501</v>
      </c>
      <c r="G124" s="714" t="s">
        <v>1502</v>
      </c>
      <c r="H124" s="714" t="s">
        <v>1124</v>
      </c>
      <c r="I124" s="714" t="s">
        <v>1125</v>
      </c>
      <c r="J124" s="714" t="s">
        <v>1126</v>
      </c>
      <c r="K124" s="714" t="s">
        <v>1127</v>
      </c>
      <c r="L124" s="714" t="s">
        <v>1128</v>
      </c>
      <c r="M124" s="553"/>
      <c r="N124" s="553"/>
      <c r="O124" s="553"/>
      <c r="P124" s="553"/>
      <c r="Q124" s="628"/>
    </row>
    <row r="125" spans="1:17" ht="14.25">
      <c r="A125" s="145"/>
      <c r="B125" s="146" t="s">
        <v>1083</v>
      </c>
      <c r="C125" s="256">
        <v>107</v>
      </c>
      <c r="D125" s="715"/>
      <c r="E125" s="715"/>
      <c r="F125" s="715"/>
      <c r="G125" s="528"/>
      <c r="H125" s="715"/>
      <c r="I125" s="715"/>
      <c r="J125" s="715"/>
      <c r="K125" s="715"/>
      <c r="L125" s="528"/>
      <c r="M125" s="719"/>
      <c r="N125" s="553"/>
      <c r="O125" s="553"/>
      <c r="P125" s="553"/>
      <c r="Q125" s="628"/>
    </row>
    <row r="126" spans="1:17" ht="14.25">
      <c r="A126" s="145"/>
      <c r="B126" s="146" t="s">
        <v>1084</v>
      </c>
      <c r="C126" s="256">
        <v>108</v>
      </c>
      <c r="D126" s="715"/>
      <c r="E126" s="715"/>
      <c r="F126" s="715"/>
      <c r="G126" s="528"/>
      <c r="H126" s="715"/>
      <c r="I126" s="715"/>
      <c r="J126" s="715"/>
      <c r="K126" s="715"/>
      <c r="L126" s="528"/>
      <c r="M126" s="719"/>
      <c r="N126" s="553"/>
      <c r="O126" s="553"/>
      <c r="P126" s="553"/>
      <c r="Q126" s="628"/>
    </row>
    <row r="127" spans="1:17" ht="14.25">
      <c r="A127" s="145"/>
      <c r="B127" s="146" t="s">
        <v>1085</v>
      </c>
      <c r="C127" s="256">
        <v>109</v>
      </c>
      <c r="D127" s="715"/>
      <c r="E127" s="715"/>
      <c r="F127" s="715"/>
      <c r="G127" s="528"/>
      <c r="H127" s="715"/>
      <c r="I127" s="715"/>
      <c r="J127" s="715"/>
      <c r="K127" s="715"/>
      <c r="L127" s="528"/>
      <c r="M127" s="719"/>
      <c r="N127" s="553"/>
      <c r="O127" s="553"/>
      <c r="P127" s="553"/>
      <c r="Q127" s="628"/>
    </row>
    <row r="128" spans="1:17" ht="14.25">
      <c r="A128" s="145"/>
      <c r="B128" s="146" t="s">
        <v>1086</v>
      </c>
      <c r="C128" s="256">
        <v>110</v>
      </c>
      <c r="D128" s="715"/>
      <c r="E128" s="715"/>
      <c r="F128" s="715"/>
      <c r="G128" s="528"/>
      <c r="H128" s="715"/>
      <c r="I128" s="715"/>
      <c r="J128" s="715"/>
      <c r="K128" s="715"/>
      <c r="L128" s="528"/>
      <c r="M128" s="719"/>
      <c r="N128" s="553"/>
      <c r="O128" s="553"/>
      <c r="P128" s="553"/>
      <c r="Q128" s="628"/>
    </row>
    <row r="129" spans="1:17" ht="14.25">
      <c r="A129" s="145"/>
      <c r="B129" s="146" t="s">
        <v>1087</v>
      </c>
      <c r="C129" s="256">
        <v>111</v>
      </c>
      <c r="D129" s="715"/>
      <c r="E129" s="715"/>
      <c r="F129" s="715"/>
      <c r="G129" s="528"/>
      <c r="H129" s="715"/>
      <c r="I129" s="715"/>
      <c r="J129" s="715"/>
      <c r="K129" s="715"/>
      <c r="L129" s="528"/>
      <c r="M129" s="719"/>
      <c r="N129" s="553"/>
      <c r="O129" s="553"/>
      <c r="P129" s="553"/>
      <c r="Q129" s="628"/>
    </row>
    <row r="130" spans="1:17" ht="14.25">
      <c r="A130" s="145"/>
      <c r="B130" s="146" t="s">
        <v>1088</v>
      </c>
      <c r="C130" s="256">
        <v>112</v>
      </c>
      <c r="D130" s="715"/>
      <c r="E130" s="715"/>
      <c r="F130" s="715"/>
      <c r="G130" s="528"/>
      <c r="H130" s="715"/>
      <c r="I130" s="715"/>
      <c r="J130" s="715"/>
      <c r="K130" s="715"/>
      <c r="L130" s="528"/>
      <c r="M130" s="719"/>
      <c r="N130" s="553"/>
      <c r="O130" s="553"/>
      <c r="P130" s="553"/>
      <c r="Q130" s="628"/>
    </row>
    <row r="131" spans="1:17" ht="14.25">
      <c r="A131" s="145"/>
      <c r="B131" s="146" t="s">
        <v>1089</v>
      </c>
      <c r="C131" s="256">
        <v>113</v>
      </c>
      <c r="D131" s="715"/>
      <c r="E131" s="715"/>
      <c r="F131" s="715"/>
      <c r="G131" s="528"/>
      <c r="H131" s="715"/>
      <c r="I131" s="715"/>
      <c r="J131" s="715"/>
      <c r="K131" s="715"/>
      <c r="L131" s="528"/>
      <c r="M131" s="719"/>
      <c r="N131" s="553"/>
      <c r="O131" s="553"/>
      <c r="P131" s="553"/>
      <c r="Q131" s="628"/>
    </row>
    <row r="132" spans="1:17" ht="14.25">
      <c r="A132" s="145"/>
      <c r="B132" s="146" t="s">
        <v>1090</v>
      </c>
      <c r="C132" s="256">
        <v>114</v>
      </c>
      <c r="D132" s="715"/>
      <c r="E132" s="715"/>
      <c r="F132" s="715"/>
      <c r="G132" s="528"/>
      <c r="H132" s="715"/>
      <c r="I132" s="715"/>
      <c r="J132" s="715"/>
      <c r="K132" s="715"/>
      <c r="L132" s="528"/>
      <c r="M132" s="719"/>
      <c r="N132" s="553"/>
      <c r="O132" s="553"/>
      <c r="P132" s="553"/>
      <c r="Q132" s="628"/>
    </row>
    <row r="133" spans="1:17" ht="14.25">
      <c r="A133" s="145"/>
      <c r="B133" s="146" t="s">
        <v>1091</v>
      </c>
      <c r="C133" s="256">
        <v>115</v>
      </c>
      <c r="D133" s="715"/>
      <c r="E133" s="715"/>
      <c r="F133" s="715"/>
      <c r="G133" s="528"/>
      <c r="H133" s="715"/>
      <c r="I133" s="715"/>
      <c r="J133" s="715"/>
      <c r="K133" s="715"/>
      <c r="L133" s="528"/>
      <c r="M133" s="719"/>
      <c r="N133" s="553"/>
      <c r="O133" s="553"/>
      <c r="P133" s="553"/>
      <c r="Q133" s="628"/>
    </row>
    <row r="134" spans="1:17" ht="14.25">
      <c r="A134" s="145"/>
      <c r="B134" s="146" t="s">
        <v>1092</v>
      </c>
      <c r="C134" s="256">
        <v>116</v>
      </c>
      <c r="D134" s="715"/>
      <c r="E134" s="715"/>
      <c r="F134" s="715"/>
      <c r="G134" s="528"/>
      <c r="H134" s="715"/>
      <c r="I134" s="715"/>
      <c r="J134" s="715"/>
      <c r="K134" s="715"/>
      <c r="L134" s="528"/>
      <c r="M134" s="719"/>
      <c r="N134" s="553"/>
      <c r="O134" s="553"/>
      <c r="P134" s="553"/>
      <c r="Q134" s="628"/>
    </row>
    <row r="135" spans="1:17" ht="14.25">
      <c r="A135" s="145"/>
      <c r="B135" s="146" t="s">
        <v>1093</v>
      </c>
      <c r="C135" s="256">
        <v>117</v>
      </c>
      <c r="D135" s="715"/>
      <c r="E135" s="715"/>
      <c r="F135" s="715"/>
      <c r="G135" s="528"/>
      <c r="H135" s="715"/>
      <c r="I135" s="715"/>
      <c r="J135" s="715"/>
      <c r="K135" s="715"/>
      <c r="L135" s="528"/>
      <c r="M135" s="719"/>
      <c r="N135" s="553"/>
      <c r="O135" s="553"/>
      <c r="P135" s="553"/>
      <c r="Q135" s="628"/>
    </row>
    <row r="136" spans="1:17" ht="14.25">
      <c r="A136" s="145"/>
      <c r="B136" s="146" t="s">
        <v>1094</v>
      </c>
      <c r="C136" s="256">
        <v>118</v>
      </c>
      <c r="D136" s="715"/>
      <c r="E136" s="715"/>
      <c r="F136" s="715"/>
      <c r="G136" s="528"/>
      <c r="H136" s="715"/>
      <c r="I136" s="715"/>
      <c r="J136" s="715"/>
      <c r="K136" s="715"/>
      <c r="L136" s="528"/>
      <c r="M136" s="719"/>
      <c r="N136" s="553"/>
      <c r="O136" s="553"/>
      <c r="P136" s="553"/>
      <c r="Q136" s="628"/>
    </row>
    <row r="137" spans="1:17" ht="14.25">
      <c r="A137" s="145"/>
      <c r="B137" s="146" t="s">
        <v>1095</v>
      </c>
      <c r="C137" s="256">
        <v>119</v>
      </c>
      <c r="D137" s="715"/>
      <c r="E137" s="715"/>
      <c r="F137" s="715"/>
      <c r="G137" s="528"/>
      <c r="H137" s="715"/>
      <c r="I137" s="715"/>
      <c r="J137" s="715"/>
      <c r="K137" s="715"/>
      <c r="L137" s="528"/>
      <c r="M137" s="719"/>
      <c r="N137" s="553"/>
      <c r="O137" s="553"/>
      <c r="P137" s="553"/>
      <c r="Q137" s="628"/>
    </row>
    <row r="138" spans="1:17" ht="14.25">
      <c r="A138" s="145"/>
      <c r="B138" s="146" t="s">
        <v>1096</v>
      </c>
      <c r="C138" s="256">
        <v>120</v>
      </c>
      <c r="D138" s="715"/>
      <c r="E138" s="715"/>
      <c r="F138" s="715"/>
      <c r="G138" s="528"/>
      <c r="H138" s="715"/>
      <c r="I138" s="715"/>
      <c r="J138" s="715"/>
      <c r="K138" s="715"/>
      <c r="L138" s="528"/>
      <c r="M138" s="719"/>
      <c r="N138" s="553"/>
      <c r="O138" s="553"/>
      <c r="P138" s="553"/>
      <c r="Q138" s="628"/>
    </row>
    <row r="139" spans="1:17" ht="14.25">
      <c r="A139" s="145"/>
      <c r="B139" s="149" t="s">
        <v>1144</v>
      </c>
      <c r="C139" s="256">
        <v>121</v>
      </c>
      <c r="D139" s="528"/>
      <c r="E139" s="528"/>
      <c r="F139" s="528"/>
      <c r="G139" s="528"/>
      <c r="H139" s="814"/>
      <c r="I139" s="528"/>
      <c r="J139" s="528"/>
      <c r="K139" s="528"/>
      <c r="L139" s="528"/>
      <c r="M139" s="719"/>
      <c r="N139" s="553"/>
      <c r="O139" s="553"/>
      <c r="P139" s="553"/>
      <c r="Q139" s="628"/>
    </row>
    <row r="140" spans="1:17" ht="14.25">
      <c r="A140" s="145"/>
      <c r="B140" s="148" t="s">
        <v>1104</v>
      </c>
      <c r="C140" s="256">
        <v>122</v>
      </c>
      <c r="D140" s="688"/>
      <c r="E140" s="688"/>
      <c r="F140" s="815"/>
      <c r="G140" s="815"/>
      <c r="H140" s="816"/>
      <c r="I140" s="816"/>
      <c r="J140" s="816"/>
      <c r="K140" s="816"/>
      <c r="L140" s="816"/>
      <c r="M140" s="553"/>
      <c r="N140" s="553"/>
      <c r="O140" s="553"/>
      <c r="P140" s="553"/>
      <c r="Q140" s="628"/>
    </row>
    <row r="141" spans="1:17" ht="14.25">
      <c r="A141" s="145"/>
      <c r="B141" s="148" t="s">
        <v>1105</v>
      </c>
      <c r="C141" s="256">
        <v>123</v>
      </c>
      <c r="D141" s="688"/>
      <c r="E141" s="688"/>
      <c r="F141" s="815"/>
      <c r="G141" s="815"/>
      <c r="H141" s="816"/>
      <c r="I141" s="816"/>
      <c r="J141" s="816"/>
      <c r="K141" s="816"/>
      <c r="L141" s="816"/>
      <c r="M141" s="553"/>
      <c r="N141" s="553"/>
      <c r="O141" s="553"/>
      <c r="P141" s="553"/>
      <c r="Q141" s="628"/>
    </row>
    <row r="142" spans="1:17" ht="14.25">
      <c r="A142" s="145"/>
      <c r="B142" s="148" t="s">
        <v>1106</v>
      </c>
      <c r="C142" s="256">
        <v>124</v>
      </c>
      <c r="D142" s="688"/>
      <c r="E142" s="688"/>
      <c r="F142" s="815"/>
      <c r="G142" s="815"/>
      <c r="H142" s="816"/>
      <c r="I142" s="816"/>
      <c r="J142" s="816"/>
      <c r="K142" s="816"/>
      <c r="L142" s="816"/>
      <c r="M142" s="553"/>
      <c r="N142" s="553"/>
      <c r="O142" s="553"/>
      <c r="P142" s="553"/>
      <c r="Q142" s="628"/>
    </row>
    <row r="143" spans="1:17" ht="14.25">
      <c r="A143" s="145"/>
      <c r="B143" s="148" t="s">
        <v>1107</v>
      </c>
      <c r="C143" s="256">
        <v>125</v>
      </c>
      <c r="D143" s="688"/>
      <c r="E143" s="688"/>
      <c r="F143" s="815"/>
      <c r="G143" s="815"/>
      <c r="H143" s="816"/>
      <c r="I143" s="816"/>
      <c r="J143" s="816"/>
      <c r="K143" s="816"/>
      <c r="L143" s="816"/>
      <c r="M143" s="553"/>
      <c r="N143" s="553"/>
      <c r="O143" s="553"/>
      <c r="P143" s="553"/>
      <c r="Q143" s="628"/>
    </row>
    <row r="144" spans="1:17" ht="14.25">
      <c r="A144" s="145"/>
      <c r="B144" s="148" t="s">
        <v>1108</v>
      </c>
      <c r="C144" s="256">
        <v>126</v>
      </c>
      <c r="D144" s="688"/>
      <c r="E144" s="688"/>
      <c r="F144" s="815"/>
      <c r="G144" s="815"/>
      <c r="H144" s="816"/>
      <c r="I144" s="816"/>
      <c r="J144" s="816"/>
      <c r="K144" s="816"/>
      <c r="L144" s="816"/>
      <c r="M144" s="553"/>
      <c r="N144" s="553"/>
      <c r="O144" s="553"/>
      <c r="P144" s="553"/>
      <c r="Q144" s="628"/>
    </row>
    <row r="145" spans="1:17" ht="14.25">
      <c r="A145" s="145"/>
      <c r="B145" s="148" t="s">
        <v>1109</v>
      </c>
      <c r="C145" s="256">
        <v>127</v>
      </c>
      <c r="D145" s="688"/>
      <c r="E145" s="688"/>
      <c r="F145" s="815"/>
      <c r="G145" s="815"/>
      <c r="H145" s="816"/>
      <c r="I145" s="816"/>
      <c r="J145" s="816"/>
      <c r="K145" s="816"/>
      <c r="L145" s="816"/>
      <c r="M145" s="553"/>
      <c r="N145" s="553"/>
      <c r="O145" s="553"/>
      <c r="P145" s="553"/>
      <c r="Q145" s="628"/>
    </row>
    <row r="146" spans="1:17" ht="14.25">
      <c r="A146" s="145"/>
      <c r="B146" s="148" t="s">
        <v>1110</v>
      </c>
      <c r="C146" s="256">
        <v>128</v>
      </c>
      <c r="D146" s="688"/>
      <c r="E146" s="688"/>
      <c r="F146" s="815"/>
      <c r="G146" s="815"/>
      <c r="H146" s="816"/>
      <c r="I146" s="816"/>
      <c r="J146" s="816"/>
      <c r="K146" s="816"/>
      <c r="L146" s="816"/>
      <c r="M146" s="553"/>
      <c r="N146" s="553"/>
      <c r="O146" s="553"/>
      <c r="P146" s="553"/>
      <c r="Q146" s="628"/>
    </row>
    <row r="147" spans="1:17" ht="14.25">
      <c r="A147" s="145"/>
      <c r="B147" s="148" t="s">
        <v>1111</v>
      </c>
      <c r="C147" s="256">
        <v>129</v>
      </c>
      <c r="D147" s="688"/>
      <c r="E147" s="688"/>
      <c r="F147" s="815"/>
      <c r="G147" s="815"/>
      <c r="H147" s="816"/>
      <c r="I147" s="816"/>
      <c r="J147" s="816"/>
      <c r="K147" s="816"/>
      <c r="L147" s="816"/>
      <c r="M147" s="553"/>
      <c r="N147" s="553"/>
      <c r="O147" s="553"/>
      <c r="P147" s="553"/>
      <c r="Q147" s="628"/>
    </row>
    <row r="148" spans="1:17" ht="14.25">
      <c r="A148" s="145"/>
      <c r="B148" s="148" t="s">
        <v>1112</v>
      </c>
      <c r="C148" s="256">
        <v>130</v>
      </c>
      <c r="D148" s="688"/>
      <c r="E148" s="688"/>
      <c r="F148" s="815"/>
      <c r="G148" s="815"/>
      <c r="H148" s="816"/>
      <c r="I148" s="816"/>
      <c r="J148" s="816"/>
      <c r="K148" s="816"/>
      <c r="L148" s="816"/>
      <c r="M148" s="553"/>
      <c r="N148" s="553"/>
      <c r="O148" s="553"/>
      <c r="P148" s="553"/>
      <c r="Q148" s="628"/>
    </row>
    <row r="149" spans="1:17" ht="14.25">
      <c r="A149" s="145"/>
      <c r="B149" s="148" t="s">
        <v>1113</v>
      </c>
      <c r="C149" s="256">
        <v>131</v>
      </c>
      <c r="D149" s="688"/>
      <c r="E149" s="688"/>
      <c r="F149" s="815"/>
      <c r="G149" s="815"/>
      <c r="H149" s="816"/>
      <c r="I149" s="816"/>
      <c r="J149" s="816"/>
      <c r="K149" s="816"/>
      <c r="L149" s="816"/>
      <c r="M149" s="553"/>
      <c r="N149" s="553"/>
      <c r="O149" s="553"/>
      <c r="P149" s="553"/>
      <c r="Q149" s="628"/>
    </row>
    <row r="150" spans="1:17" ht="14.25">
      <c r="A150" s="145"/>
      <c r="B150" s="148" t="s">
        <v>1114</v>
      </c>
      <c r="C150" s="256">
        <v>132</v>
      </c>
      <c r="D150" s="688"/>
      <c r="E150" s="688"/>
      <c r="F150" s="815"/>
      <c r="G150" s="815"/>
      <c r="H150" s="816"/>
      <c r="I150" s="816"/>
      <c r="J150" s="816"/>
      <c r="K150" s="816"/>
      <c r="L150" s="816"/>
      <c r="M150" s="553"/>
      <c r="N150" s="553"/>
      <c r="O150" s="553"/>
      <c r="P150" s="553"/>
      <c r="Q150" s="628"/>
    </row>
    <row r="151" spans="1:17" ht="14.25">
      <c r="A151" s="145"/>
      <c r="B151" s="148" t="s">
        <v>1115</v>
      </c>
      <c r="C151" s="256">
        <v>133</v>
      </c>
      <c r="D151" s="688"/>
      <c r="E151" s="688"/>
      <c r="F151" s="815"/>
      <c r="G151" s="815"/>
      <c r="H151" s="816"/>
      <c r="I151" s="816"/>
      <c r="J151" s="816"/>
      <c r="K151" s="816"/>
      <c r="L151" s="816"/>
      <c r="M151" s="553"/>
      <c r="N151" s="553"/>
      <c r="O151" s="553"/>
      <c r="P151" s="553"/>
      <c r="Q151" s="628"/>
    </row>
    <row r="152" spans="1:17" ht="14.25">
      <c r="A152" s="145"/>
      <c r="B152" s="148" t="s">
        <v>1116</v>
      </c>
      <c r="C152" s="256">
        <v>134</v>
      </c>
      <c r="D152" s="688"/>
      <c r="E152" s="688"/>
      <c r="F152" s="815"/>
      <c r="G152" s="815"/>
      <c r="H152" s="816"/>
      <c r="I152" s="816"/>
      <c r="J152" s="816"/>
      <c r="K152" s="816"/>
      <c r="L152" s="816"/>
      <c r="M152" s="553"/>
      <c r="N152" s="553"/>
      <c r="O152" s="553"/>
      <c r="P152" s="553"/>
      <c r="Q152" s="628"/>
    </row>
    <row r="153" spans="1:17" ht="14.25">
      <c r="A153" s="145"/>
      <c r="B153" s="148" t="s">
        <v>1117</v>
      </c>
      <c r="C153" s="256">
        <v>135</v>
      </c>
      <c r="D153" s="688"/>
      <c r="E153" s="688"/>
      <c r="F153" s="815"/>
      <c r="G153" s="815"/>
      <c r="H153" s="816"/>
      <c r="I153" s="816"/>
      <c r="J153" s="816"/>
      <c r="K153" s="816"/>
      <c r="L153" s="816"/>
      <c r="M153" s="553"/>
      <c r="N153" s="553"/>
      <c r="O153" s="553"/>
      <c r="P153" s="553"/>
      <c r="Q153" s="628"/>
    </row>
    <row r="154" spans="1:17" ht="14.25">
      <c r="A154" s="145"/>
      <c r="B154" s="147" t="s">
        <v>1145</v>
      </c>
      <c r="C154" s="256">
        <v>136</v>
      </c>
      <c r="D154" s="688"/>
      <c r="E154" s="688"/>
      <c r="F154" s="815"/>
      <c r="G154" s="815"/>
      <c r="H154" s="814"/>
      <c r="I154" s="715"/>
      <c r="J154" s="715"/>
      <c r="K154" s="715"/>
      <c r="L154" s="528"/>
      <c r="M154" s="553"/>
      <c r="N154" s="553"/>
      <c r="O154" s="553"/>
      <c r="P154" s="553"/>
      <c r="Q154" s="628"/>
    </row>
    <row r="155" spans="1:17" ht="14.25">
      <c r="A155" s="145"/>
      <c r="B155" s="149" t="s">
        <v>1146</v>
      </c>
      <c r="C155" s="256">
        <v>137</v>
      </c>
      <c r="D155" s="688"/>
      <c r="E155" s="688"/>
      <c r="F155" s="815"/>
      <c r="G155" s="815"/>
      <c r="H155" s="815"/>
      <c r="I155" s="528"/>
      <c r="J155" s="528"/>
      <c r="K155" s="528"/>
      <c r="L155" s="528"/>
      <c r="M155" s="553"/>
      <c r="N155" s="553"/>
      <c r="O155" s="553"/>
      <c r="P155" s="553"/>
      <c r="Q155" s="628"/>
    </row>
    <row r="156" spans="1:17" ht="14.25">
      <c r="A156" s="145"/>
      <c r="B156" s="144" t="s">
        <v>1120</v>
      </c>
      <c r="C156" s="256">
        <v>138</v>
      </c>
      <c r="D156" s="815"/>
      <c r="E156" s="815"/>
      <c r="F156" s="815"/>
      <c r="G156" s="815"/>
      <c r="H156" s="815"/>
      <c r="I156" s="528"/>
      <c r="J156" s="815"/>
      <c r="K156" s="815"/>
      <c r="L156" s="528"/>
      <c r="M156" s="553"/>
      <c r="N156" s="553"/>
      <c r="O156" s="553"/>
      <c r="P156" s="553"/>
      <c r="Q156" s="628"/>
    </row>
    <row r="157" spans="1:17" ht="14.25">
      <c r="A157" s="145"/>
      <c r="B157" s="149" t="s">
        <v>1147</v>
      </c>
      <c r="C157" s="256">
        <v>139</v>
      </c>
      <c r="D157" s="815"/>
      <c r="E157" s="815"/>
      <c r="F157" s="815"/>
      <c r="G157" s="815"/>
      <c r="H157" s="815"/>
      <c r="I157" s="621"/>
      <c r="J157" s="815"/>
      <c r="K157" s="815"/>
      <c r="L157" s="688"/>
      <c r="M157" s="628"/>
      <c r="N157" s="628"/>
      <c r="O157" s="628"/>
      <c r="P157" s="628"/>
      <c r="Q157" s="628"/>
    </row>
    <row r="158" spans="1:17" ht="14.25">
      <c r="A158" s="70"/>
      <c r="D158" s="562"/>
      <c r="E158" s="562"/>
      <c r="F158" s="562"/>
      <c r="G158" s="562"/>
      <c r="H158" s="562"/>
      <c r="I158" s="562"/>
      <c r="J158" s="562"/>
      <c r="K158" s="553"/>
      <c r="L158" s="553"/>
      <c r="M158" s="553"/>
      <c r="N158" s="553"/>
      <c r="O158" s="553"/>
      <c r="P158" s="553"/>
      <c r="Q158" s="628"/>
    </row>
    <row r="159" spans="4:17" ht="14.25">
      <c r="D159" s="562"/>
      <c r="E159" s="562"/>
      <c r="F159" s="562"/>
      <c r="G159" s="562"/>
      <c r="H159" s="562"/>
      <c r="I159" s="562"/>
      <c r="J159" s="562"/>
      <c r="K159" s="553"/>
      <c r="L159" s="553"/>
      <c r="M159" s="553"/>
      <c r="N159" s="553"/>
      <c r="O159" s="553"/>
      <c r="P159" s="553"/>
      <c r="Q159" s="553"/>
    </row>
    <row r="160" spans="4:17" ht="14.25">
      <c r="D160" s="522"/>
      <c r="E160" s="562"/>
      <c r="F160" s="562"/>
      <c r="G160" s="562"/>
      <c r="H160" s="562"/>
      <c r="I160" s="562"/>
      <c r="J160" s="562"/>
      <c r="K160" s="553"/>
      <c r="L160" s="553"/>
      <c r="M160" s="553"/>
      <c r="N160" s="553"/>
      <c r="O160" s="553"/>
      <c r="P160" s="553"/>
      <c r="Q160" s="553"/>
    </row>
    <row r="161" spans="1:17" ht="57">
      <c r="A161" s="143" t="s">
        <v>1136</v>
      </c>
      <c r="B161" s="144"/>
      <c r="C161" s="255"/>
      <c r="D161" s="714" t="s">
        <v>1134</v>
      </c>
      <c r="E161" s="714" t="s">
        <v>1123</v>
      </c>
      <c r="F161" s="714" t="s">
        <v>1501</v>
      </c>
      <c r="G161" s="714" t="s">
        <v>1502</v>
      </c>
      <c r="H161" s="714" t="s">
        <v>1142</v>
      </c>
      <c r="I161" s="714" t="s">
        <v>1135</v>
      </c>
      <c r="J161" s="714" t="s">
        <v>1126</v>
      </c>
      <c r="K161" s="714" t="s">
        <v>1127</v>
      </c>
      <c r="L161" s="714" t="s">
        <v>1128</v>
      </c>
      <c r="M161" s="553"/>
      <c r="N161" s="553"/>
      <c r="O161" s="553"/>
      <c r="P161" s="553"/>
      <c r="Q161" s="553"/>
    </row>
    <row r="162" spans="1:17" ht="14.25">
      <c r="A162" s="145"/>
      <c r="B162" s="146" t="s">
        <v>1083</v>
      </c>
      <c r="C162" s="256">
        <v>140</v>
      </c>
      <c r="D162" s="528"/>
      <c r="E162" s="528"/>
      <c r="F162" s="528"/>
      <c r="G162" s="528"/>
      <c r="H162" s="715"/>
      <c r="I162" s="528"/>
      <c r="J162" s="528"/>
      <c r="K162" s="528"/>
      <c r="L162" s="528"/>
      <c r="M162" s="553"/>
      <c r="N162" s="553"/>
      <c r="O162" s="553"/>
      <c r="P162" s="553"/>
      <c r="Q162" s="553"/>
    </row>
    <row r="163" spans="1:17" ht="14.25">
      <c r="A163" s="145"/>
      <c r="B163" s="146" t="s">
        <v>1084</v>
      </c>
      <c r="C163" s="256">
        <v>141</v>
      </c>
      <c r="D163" s="528"/>
      <c r="E163" s="528"/>
      <c r="F163" s="528"/>
      <c r="G163" s="528"/>
      <c r="H163" s="715"/>
      <c r="I163" s="528"/>
      <c r="J163" s="528"/>
      <c r="K163" s="528"/>
      <c r="L163" s="528"/>
      <c r="M163" s="553"/>
      <c r="N163" s="553"/>
      <c r="O163" s="553"/>
      <c r="P163" s="553"/>
      <c r="Q163" s="553"/>
    </row>
    <row r="164" spans="1:17" ht="14.25">
      <c r="A164" s="145"/>
      <c r="B164" s="146" t="s">
        <v>1085</v>
      </c>
      <c r="C164" s="256">
        <v>142</v>
      </c>
      <c r="D164" s="528"/>
      <c r="E164" s="528"/>
      <c r="F164" s="528"/>
      <c r="G164" s="528"/>
      <c r="H164" s="715"/>
      <c r="I164" s="528"/>
      <c r="J164" s="528"/>
      <c r="K164" s="528"/>
      <c r="L164" s="528"/>
      <c r="M164" s="553"/>
      <c r="N164" s="553"/>
      <c r="O164" s="553"/>
      <c r="P164" s="553"/>
      <c r="Q164" s="553"/>
    </row>
    <row r="165" spans="1:17" ht="14.25">
      <c r="A165" s="145"/>
      <c r="B165" s="146" t="s">
        <v>1086</v>
      </c>
      <c r="C165" s="256">
        <v>143</v>
      </c>
      <c r="D165" s="528"/>
      <c r="E165" s="528"/>
      <c r="F165" s="528"/>
      <c r="G165" s="528"/>
      <c r="H165" s="715"/>
      <c r="I165" s="528"/>
      <c r="J165" s="528"/>
      <c r="K165" s="528"/>
      <c r="L165" s="528"/>
      <c r="M165" s="553"/>
      <c r="N165" s="553"/>
      <c r="O165" s="553"/>
      <c r="P165" s="553"/>
      <c r="Q165" s="553"/>
    </row>
    <row r="166" spans="1:17" ht="14.25">
      <c r="A166" s="145"/>
      <c r="B166" s="146" t="s">
        <v>1087</v>
      </c>
      <c r="C166" s="256">
        <v>144</v>
      </c>
      <c r="D166" s="528"/>
      <c r="E166" s="528"/>
      <c r="F166" s="528"/>
      <c r="G166" s="528"/>
      <c r="H166" s="715"/>
      <c r="I166" s="528"/>
      <c r="J166" s="528"/>
      <c r="K166" s="528"/>
      <c r="L166" s="528"/>
      <c r="M166" s="553"/>
      <c r="N166" s="553"/>
      <c r="O166" s="553"/>
      <c r="P166" s="553"/>
      <c r="Q166" s="553"/>
    </row>
    <row r="167" spans="1:17" ht="14.25">
      <c r="A167" s="145"/>
      <c r="B167" s="146" t="s">
        <v>1088</v>
      </c>
      <c r="C167" s="256">
        <v>145</v>
      </c>
      <c r="D167" s="528"/>
      <c r="E167" s="528"/>
      <c r="F167" s="528"/>
      <c r="G167" s="528"/>
      <c r="H167" s="715"/>
      <c r="I167" s="528"/>
      <c r="J167" s="528"/>
      <c r="K167" s="528"/>
      <c r="L167" s="528"/>
      <c r="M167" s="553"/>
      <c r="N167" s="553"/>
      <c r="O167" s="553"/>
      <c r="P167" s="553"/>
      <c r="Q167" s="553"/>
    </row>
    <row r="168" spans="1:17" ht="14.25">
      <c r="A168" s="145"/>
      <c r="B168" s="146" t="s">
        <v>1089</v>
      </c>
      <c r="C168" s="256">
        <v>146</v>
      </c>
      <c r="D168" s="528"/>
      <c r="E168" s="528"/>
      <c r="F168" s="528"/>
      <c r="G168" s="528"/>
      <c r="H168" s="715"/>
      <c r="I168" s="528"/>
      <c r="J168" s="528"/>
      <c r="K168" s="528"/>
      <c r="L168" s="528"/>
      <c r="M168" s="553"/>
      <c r="N168" s="553"/>
      <c r="O168" s="553"/>
      <c r="P168" s="553"/>
      <c r="Q168" s="553"/>
    </row>
    <row r="169" spans="1:17" ht="14.25">
      <c r="A169" s="145"/>
      <c r="B169" s="146" t="s">
        <v>1090</v>
      </c>
      <c r="C169" s="256">
        <v>147</v>
      </c>
      <c r="D169" s="528"/>
      <c r="E169" s="528"/>
      <c r="F169" s="528"/>
      <c r="G169" s="528"/>
      <c r="H169" s="715"/>
      <c r="I169" s="528"/>
      <c r="J169" s="528"/>
      <c r="K169" s="528"/>
      <c r="L169" s="528"/>
      <c r="M169" s="553"/>
      <c r="N169" s="553"/>
      <c r="O169" s="553"/>
      <c r="P169" s="553"/>
      <c r="Q169" s="553"/>
    </row>
    <row r="170" spans="1:17" ht="14.25">
      <c r="A170" s="145"/>
      <c r="B170" s="146" t="s">
        <v>1091</v>
      </c>
      <c r="C170" s="256">
        <v>148</v>
      </c>
      <c r="D170" s="528"/>
      <c r="E170" s="528"/>
      <c r="F170" s="528"/>
      <c r="G170" s="528"/>
      <c r="H170" s="715"/>
      <c r="I170" s="528"/>
      <c r="J170" s="528"/>
      <c r="K170" s="528"/>
      <c r="L170" s="528"/>
      <c r="M170" s="553"/>
      <c r="N170" s="553"/>
      <c r="O170" s="553"/>
      <c r="P170" s="553"/>
      <c r="Q170" s="553"/>
    </row>
    <row r="171" spans="1:17" ht="14.25">
      <c r="A171" s="145"/>
      <c r="B171" s="149" t="s">
        <v>1137</v>
      </c>
      <c r="C171" s="256">
        <v>149</v>
      </c>
      <c r="D171" s="528"/>
      <c r="E171" s="528"/>
      <c r="F171" s="528"/>
      <c r="G171" s="528"/>
      <c r="H171" s="814"/>
      <c r="I171" s="528"/>
      <c r="J171" s="528"/>
      <c r="K171" s="528"/>
      <c r="L171" s="528"/>
      <c r="M171" s="553"/>
      <c r="N171" s="553"/>
      <c r="O171" s="553"/>
      <c r="P171" s="553"/>
      <c r="Q171" s="553"/>
    </row>
    <row r="172" spans="1:17" ht="14.25">
      <c r="A172" s="145"/>
      <c r="B172" s="148" t="s">
        <v>1104</v>
      </c>
      <c r="C172" s="256">
        <v>150</v>
      </c>
      <c r="D172" s="528"/>
      <c r="E172" s="528"/>
      <c r="F172" s="815"/>
      <c r="G172" s="815"/>
      <c r="H172" s="814"/>
      <c r="I172" s="814"/>
      <c r="J172" s="814"/>
      <c r="K172" s="814"/>
      <c r="L172" s="814"/>
      <c r="M172" s="553"/>
      <c r="N172" s="553"/>
      <c r="O172" s="553"/>
      <c r="P172" s="553"/>
      <c r="Q172" s="553"/>
    </row>
    <row r="173" spans="1:17" ht="14.25">
      <c r="A173" s="145"/>
      <c r="B173" s="148" t="s">
        <v>1105</v>
      </c>
      <c r="C173" s="256">
        <v>151</v>
      </c>
      <c r="D173" s="528"/>
      <c r="E173" s="528"/>
      <c r="F173" s="815"/>
      <c r="G173" s="815"/>
      <c r="H173" s="814"/>
      <c r="I173" s="814"/>
      <c r="J173" s="814"/>
      <c r="K173" s="814"/>
      <c r="L173" s="814"/>
      <c r="M173" s="553"/>
      <c r="N173" s="553"/>
      <c r="O173" s="553"/>
      <c r="P173" s="553"/>
      <c r="Q173" s="553"/>
    </row>
    <row r="174" spans="1:17" ht="14.25">
      <c r="A174" s="145"/>
      <c r="B174" s="148" t="s">
        <v>1106</v>
      </c>
      <c r="C174" s="256">
        <v>152</v>
      </c>
      <c r="D174" s="528"/>
      <c r="E174" s="528"/>
      <c r="F174" s="815"/>
      <c r="G174" s="815"/>
      <c r="H174" s="814"/>
      <c r="I174" s="814"/>
      <c r="J174" s="814"/>
      <c r="K174" s="814"/>
      <c r="L174" s="814"/>
      <c r="M174" s="553"/>
      <c r="N174" s="553"/>
      <c r="O174" s="553"/>
      <c r="P174" s="553"/>
      <c r="Q174" s="553"/>
    </row>
    <row r="175" spans="1:17" ht="14.25">
      <c r="A175" s="145"/>
      <c r="B175" s="148" t="s">
        <v>1107</v>
      </c>
      <c r="C175" s="256">
        <v>153</v>
      </c>
      <c r="D175" s="528"/>
      <c r="E175" s="528"/>
      <c r="F175" s="815"/>
      <c r="G175" s="815"/>
      <c r="H175" s="814"/>
      <c r="I175" s="814"/>
      <c r="J175" s="814"/>
      <c r="K175" s="814"/>
      <c r="L175" s="814"/>
      <c r="M175" s="553"/>
      <c r="N175" s="553"/>
      <c r="O175" s="553"/>
      <c r="P175" s="553"/>
      <c r="Q175" s="553"/>
    </row>
    <row r="176" spans="1:17" ht="14.25">
      <c r="A176" s="145"/>
      <c r="B176" s="148" t="s">
        <v>1108</v>
      </c>
      <c r="C176" s="256">
        <v>154</v>
      </c>
      <c r="D176" s="528"/>
      <c r="E176" s="528"/>
      <c r="F176" s="815"/>
      <c r="G176" s="815"/>
      <c r="H176" s="814"/>
      <c r="I176" s="814"/>
      <c r="J176" s="814"/>
      <c r="K176" s="814"/>
      <c r="L176" s="814"/>
      <c r="M176" s="553"/>
      <c r="N176" s="553"/>
      <c r="O176" s="553"/>
      <c r="P176" s="553"/>
      <c r="Q176" s="553"/>
    </row>
    <row r="177" spans="1:17" ht="14.25">
      <c r="A177" s="145"/>
      <c r="B177" s="148" t="s">
        <v>1109</v>
      </c>
      <c r="C177" s="256">
        <v>155</v>
      </c>
      <c r="D177" s="528"/>
      <c r="E177" s="528"/>
      <c r="F177" s="815"/>
      <c r="G177" s="815"/>
      <c r="H177" s="814"/>
      <c r="I177" s="814"/>
      <c r="J177" s="814"/>
      <c r="K177" s="814"/>
      <c r="L177" s="814"/>
      <c r="M177" s="553"/>
      <c r="N177" s="553"/>
      <c r="O177" s="553"/>
      <c r="P177" s="553"/>
      <c r="Q177" s="553"/>
    </row>
    <row r="178" spans="1:17" ht="14.25">
      <c r="A178" s="145"/>
      <c r="B178" s="148" t="s">
        <v>1110</v>
      </c>
      <c r="C178" s="256">
        <v>156</v>
      </c>
      <c r="D178" s="528"/>
      <c r="E178" s="528"/>
      <c r="F178" s="815"/>
      <c r="G178" s="815"/>
      <c r="H178" s="814"/>
      <c r="I178" s="814"/>
      <c r="J178" s="814"/>
      <c r="K178" s="814"/>
      <c r="L178" s="814"/>
      <c r="M178" s="553"/>
      <c r="N178" s="553"/>
      <c r="O178" s="553"/>
      <c r="P178" s="553"/>
      <c r="Q178" s="553"/>
    </row>
    <row r="179" spans="1:17" ht="14.25">
      <c r="A179" s="145"/>
      <c r="B179" s="148" t="s">
        <v>1111</v>
      </c>
      <c r="C179" s="256">
        <v>157</v>
      </c>
      <c r="D179" s="528"/>
      <c r="E179" s="528"/>
      <c r="F179" s="815"/>
      <c r="G179" s="815"/>
      <c r="H179" s="814"/>
      <c r="I179" s="814"/>
      <c r="J179" s="814"/>
      <c r="K179" s="814"/>
      <c r="L179" s="814"/>
      <c r="M179" s="553"/>
      <c r="N179" s="553"/>
      <c r="O179" s="553"/>
      <c r="P179" s="553"/>
      <c r="Q179" s="553"/>
    </row>
    <row r="180" spans="1:17" ht="14.25">
      <c r="A180" s="145"/>
      <c r="B180" s="148" t="s">
        <v>1112</v>
      </c>
      <c r="C180" s="256">
        <v>158</v>
      </c>
      <c r="D180" s="528"/>
      <c r="E180" s="528"/>
      <c r="F180" s="815"/>
      <c r="G180" s="815"/>
      <c r="H180" s="814"/>
      <c r="I180" s="814"/>
      <c r="J180" s="814"/>
      <c r="K180" s="814"/>
      <c r="L180" s="814"/>
      <c r="M180" s="553"/>
      <c r="N180" s="553"/>
      <c r="O180" s="553"/>
      <c r="P180" s="553"/>
      <c r="Q180" s="553"/>
    </row>
    <row r="181" spans="1:17" ht="14.25">
      <c r="A181" s="145"/>
      <c r="B181" s="148" t="s">
        <v>1113</v>
      </c>
      <c r="C181" s="256">
        <v>159</v>
      </c>
      <c r="D181" s="528"/>
      <c r="E181" s="528"/>
      <c r="F181" s="815"/>
      <c r="G181" s="815"/>
      <c r="H181" s="814"/>
      <c r="I181" s="814"/>
      <c r="J181" s="814"/>
      <c r="K181" s="814"/>
      <c r="L181" s="814"/>
      <c r="M181" s="553"/>
      <c r="N181" s="553"/>
      <c r="O181" s="553"/>
      <c r="P181" s="553"/>
      <c r="Q181" s="553"/>
    </row>
    <row r="182" spans="1:17" ht="14.25">
      <c r="A182" s="145"/>
      <c r="B182" s="148" t="s">
        <v>1114</v>
      </c>
      <c r="C182" s="256">
        <v>160</v>
      </c>
      <c r="D182" s="528"/>
      <c r="E182" s="528"/>
      <c r="F182" s="815"/>
      <c r="G182" s="815"/>
      <c r="H182" s="814"/>
      <c r="I182" s="814"/>
      <c r="J182" s="814"/>
      <c r="K182" s="814"/>
      <c r="L182" s="814"/>
      <c r="M182" s="553"/>
      <c r="N182" s="553"/>
      <c r="O182" s="553"/>
      <c r="P182" s="553"/>
      <c r="Q182" s="553"/>
    </row>
    <row r="183" spans="1:17" ht="14.25">
      <c r="A183" s="145"/>
      <c r="B183" s="148" t="s">
        <v>1115</v>
      </c>
      <c r="C183" s="256">
        <v>161</v>
      </c>
      <c r="D183" s="528"/>
      <c r="E183" s="528"/>
      <c r="F183" s="815"/>
      <c r="G183" s="815"/>
      <c r="H183" s="814"/>
      <c r="I183" s="814"/>
      <c r="J183" s="814"/>
      <c r="K183" s="814"/>
      <c r="L183" s="814"/>
      <c r="M183" s="553"/>
      <c r="N183" s="553"/>
      <c r="O183" s="553"/>
      <c r="P183" s="553"/>
      <c r="Q183" s="553"/>
    </row>
    <row r="184" spans="1:17" ht="14.25">
      <c r="A184" s="145"/>
      <c r="B184" s="148" t="s">
        <v>1116</v>
      </c>
      <c r="C184" s="256">
        <v>162</v>
      </c>
      <c r="D184" s="528"/>
      <c r="E184" s="528"/>
      <c r="F184" s="815"/>
      <c r="G184" s="815"/>
      <c r="H184" s="814"/>
      <c r="I184" s="814"/>
      <c r="J184" s="814"/>
      <c r="K184" s="814"/>
      <c r="L184" s="814"/>
      <c r="M184" s="553"/>
      <c r="N184" s="553"/>
      <c r="O184" s="553"/>
      <c r="P184" s="553"/>
      <c r="Q184" s="553"/>
    </row>
    <row r="185" spans="1:17" ht="14.25">
      <c r="A185" s="145"/>
      <c r="B185" s="148" t="s">
        <v>1117</v>
      </c>
      <c r="C185" s="256">
        <v>163</v>
      </c>
      <c r="D185" s="528"/>
      <c r="E185" s="528"/>
      <c r="F185" s="815"/>
      <c r="G185" s="815"/>
      <c r="H185" s="814"/>
      <c r="I185" s="814"/>
      <c r="J185" s="814"/>
      <c r="K185" s="814"/>
      <c r="L185" s="814"/>
      <c r="M185" s="553"/>
      <c r="N185" s="553"/>
      <c r="O185" s="553"/>
      <c r="P185" s="553"/>
      <c r="Q185" s="553"/>
    </row>
    <row r="186" spans="1:17" ht="14.25">
      <c r="A186" s="145"/>
      <c r="B186" s="147" t="s">
        <v>1138</v>
      </c>
      <c r="C186" s="256">
        <v>164</v>
      </c>
      <c r="D186" s="528"/>
      <c r="E186" s="528"/>
      <c r="F186" s="815"/>
      <c r="G186" s="815"/>
      <c r="H186" s="814"/>
      <c r="I186" s="715"/>
      <c r="J186" s="715"/>
      <c r="K186" s="715"/>
      <c r="L186" s="528"/>
      <c r="M186" s="553"/>
      <c r="N186" s="553"/>
      <c r="O186" s="553"/>
      <c r="P186" s="553"/>
      <c r="Q186" s="553"/>
    </row>
    <row r="187" spans="1:17" ht="14.25">
      <c r="A187" s="145"/>
      <c r="B187" s="149" t="s">
        <v>1139</v>
      </c>
      <c r="C187" s="256">
        <v>165</v>
      </c>
      <c r="D187" s="528"/>
      <c r="E187" s="528"/>
      <c r="F187" s="815"/>
      <c r="G187" s="815"/>
      <c r="H187" s="815"/>
      <c r="I187" s="528"/>
      <c r="J187" s="528"/>
      <c r="K187" s="528"/>
      <c r="L187" s="528"/>
      <c r="M187" s="553"/>
      <c r="N187" s="553"/>
      <c r="O187" s="553"/>
      <c r="P187" s="553"/>
      <c r="Q187" s="628"/>
    </row>
    <row r="188" spans="1:17" ht="14.25">
      <c r="A188" s="145"/>
      <c r="B188" s="144" t="s">
        <v>1140</v>
      </c>
      <c r="C188" s="256">
        <v>166</v>
      </c>
      <c r="D188" s="815"/>
      <c r="E188" s="815"/>
      <c r="F188" s="815"/>
      <c r="G188" s="815"/>
      <c r="H188" s="815"/>
      <c r="I188" s="528"/>
      <c r="J188" s="815"/>
      <c r="K188" s="815"/>
      <c r="L188" s="528"/>
      <c r="M188" s="553"/>
      <c r="N188" s="553"/>
      <c r="O188" s="553"/>
      <c r="P188" s="553"/>
      <c r="Q188" s="628"/>
    </row>
    <row r="189" spans="1:17" ht="14.25">
      <c r="A189" s="145"/>
      <c r="B189" s="149" t="s">
        <v>1141</v>
      </c>
      <c r="C189" s="256">
        <v>167</v>
      </c>
      <c r="D189" s="815"/>
      <c r="E189" s="815"/>
      <c r="F189" s="815"/>
      <c r="G189" s="815"/>
      <c r="H189" s="815"/>
      <c r="I189" s="621"/>
      <c r="J189" s="815"/>
      <c r="K189" s="815"/>
      <c r="L189" s="621"/>
      <c r="M189" s="553"/>
      <c r="N189" s="553"/>
      <c r="O189" s="553"/>
      <c r="P189" s="553"/>
      <c r="Q189" s="628"/>
    </row>
    <row r="190" spans="4:17" ht="14.25">
      <c r="D190" s="562"/>
      <c r="E190" s="562"/>
      <c r="F190" s="562"/>
      <c r="G190" s="562"/>
      <c r="H190" s="562"/>
      <c r="I190" s="562"/>
      <c r="J190" s="562"/>
      <c r="K190" s="553"/>
      <c r="L190" s="553"/>
      <c r="M190" s="553"/>
      <c r="N190" s="553"/>
      <c r="O190" s="553"/>
      <c r="P190" s="553"/>
      <c r="Q190" s="628"/>
    </row>
    <row r="191" spans="4:17" ht="14.25">
      <c r="D191" s="562"/>
      <c r="E191" s="562"/>
      <c r="F191" s="562"/>
      <c r="G191" s="562"/>
      <c r="H191" s="562"/>
      <c r="I191" s="562"/>
      <c r="J191" s="562"/>
      <c r="K191" s="553"/>
      <c r="L191" s="553"/>
      <c r="M191" s="553"/>
      <c r="N191" s="553"/>
      <c r="O191" s="553"/>
      <c r="P191" s="553"/>
      <c r="Q191" s="628"/>
    </row>
    <row r="192" spans="4:17" ht="14.25">
      <c r="D192" s="562"/>
      <c r="E192" s="562"/>
      <c r="F192" s="562"/>
      <c r="G192" s="562"/>
      <c r="H192" s="562"/>
      <c r="I192" s="562"/>
      <c r="J192" s="562"/>
      <c r="K192" s="553"/>
      <c r="L192" s="553"/>
      <c r="M192" s="553"/>
      <c r="N192" s="553"/>
      <c r="O192" s="553"/>
      <c r="P192" s="553"/>
      <c r="Q192" s="553"/>
    </row>
    <row r="193" spans="4:17" ht="14.25">
      <c r="D193" s="562"/>
      <c r="E193" s="562"/>
      <c r="F193" s="562"/>
      <c r="G193" s="562"/>
      <c r="H193" s="562"/>
      <c r="I193" s="562"/>
      <c r="J193" s="562"/>
      <c r="K193" s="553"/>
      <c r="L193" s="553"/>
      <c r="M193" s="553"/>
      <c r="N193" s="553"/>
      <c r="O193" s="553"/>
      <c r="P193" s="553"/>
      <c r="Q193" s="553"/>
    </row>
    <row r="194" spans="1:17" ht="57">
      <c r="A194" s="143" t="s">
        <v>1499</v>
      </c>
      <c r="B194" s="144"/>
      <c r="C194" s="255"/>
      <c r="D194" s="714" t="s">
        <v>1143</v>
      </c>
      <c r="E194" s="714" t="s">
        <v>1123</v>
      </c>
      <c r="F194" s="714" t="s">
        <v>1501</v>
      </c>
      <c r="G194" s="714" t="s">
        <v>1502</v>
      </c>
      <c r="H194" s="714" t="s">
        <v>1135</v>
      </c>
      <c r="I194" s="714" t="s">
        <v>1126</v>
      </c>
      <c r="J194" s="714" t="s">
        <v>1127</v>
      </c>
      <c r="K194" s="714" t="s">
        <v>1128</v>
      </c>
      <c r="L194" s="628"/>
      <c r="M194" s="553"/>
      <c r="N194" s="553"/>
      <c r="O194" s="553"/>
      <c r="P194" s="553"/>
      <c r="Q194" s="553"/>
    </row>
    <row r="195" spans="1:17" ht="14.25">
      <c r="A195" s="145"/>
      <c r="B195" s="147" t="s">
        <v>1496</v>
      </c>
      <c r="C195" s="257">
        <v>168</v>
      </c>
      <c r="D195" s="681"/>
      <c r="E195" s="681"/>
      <c r="F195" s="681"/>
      <c r="G195" s="520"/>
      <c r="H195" s="520"/>
      <c r="I195" s="520"/>
      <c r="J195" s="520"/>
      <c r="K195" s="688"/>
      <c r="L195" s="628"/>
      <c r="M195" s="553"/>
      <c r="N195" s="553"/>
      <c r="O195" s="553"/>
      <c r="P195" s="553"/>
      <c r="Q195" s="553"/>
    </row>
    <row r="196" spans="1:17" ht="14.25">
      <c r="A196" s="145"/>
      <c r="B196" s="146" t="s">
        <v>1149</v>
      </c>
      <c r="C196" s="256">
        <v>169</v>
      </c>
      <c r="D196" s="816"/>
      <c r="E196" s="816"/>
      <c r="F196" s="816"/>
      <c r="G196" s="816"/>
      <c r="H196" s="520"/>
      <c r="I196" s="816"/>
      <c r="J196" s="816"/>
      <c r="K196" s="688"/>
      <c r="L196" s="628"/>
      <c r="M196" s="553"/>
      <c r="N196" s="553"/>
      <c r="O196" s="553"/>
      <c r="P196" s="553"/>
      <c r="Q196" s="553"/>
    </row>
    <row r="197" spans="1:17" ht="14.25">
      <c r="A197" s="145"/>
      <c r="B197" s="147" t="s">
        <v>1497</v>
      </c>
      <c r="C197" s="257">
        <v>170</v>
      </c>
      <c r="D197" s="815"/>
      <c r="E197" s="815"/>
      <c r="F197" s="815"/>
      <c r="G197" s="815"/>
      <c r="H197" s="681"/>
      <c r="I197" s="816"/>
      <c r="J197" s="816"/>
      <c r="K197" s="621"/>
      <c r="L197" s="628"/>
      <c r="M197" s="628"/>
      <c r="N197" s="628"/>
      <c r="O197" s="628"/>
      <c r="P197" s="628"/>
      <c r="Q197" s="628"/>
    </row>
    <row r="198" spans="1:17" ht="14.25">
      <c r="A198" s="70"/>
      <c r="B198" s="150"/>
      <c r="C198" s="258"/>
      <c r="D198" s="627"/>
      <c r="E198" s="627"/>
      <c r="F198" s="627"/>
      <c r="G198" s="627"/>
      <c r="H198" s="627"/>
      <c r="I198" s="627"/>
      <c r="J198" s="627"/>
      <c r="K198" s="628"/>
      <c r="L198" s="628"/>
      <c r="M198" s="628"/>
      <c r="N198" s="628"/>
      <c r="O198" s="628"/>
      <c r="P198" s="628"/>
      <c r="Q198" s="628"/>
    </row>
    <row r="199" spans="1:17" ht="24" customHeight="1">
      <c r="A199" s="18"/>
      <c r="B199" s="18"/>
      <c r="C199" s="105"/>
      <c r="D199" s="627"/>
      <c r="E199" s="627"/>
      <c r="F199" s="627"/>
      <c r="G199" s="627"/>
      <c r="H199" s="627"/>
      <c r="I199" s="627"/>
      <c r="J199" s="627"/>
      <c r="K199" s="628"/>
      <c r="L199" s="628"/>
      <c r="M199" s="553"/>
      <c r="N199" s="553"/>
      <c r="O199" s="553"/>
      <c r="P199" s="553"/>
      <c r="Q199" s="553"/>
    </row>
    <row r="200" spans="1:17" ht="49.5" customHeight="1">
      <c r="A200" s="886" t="s">
        <v>1457</v>
      </c>
      <c r="B200" s="887"/>
      <c r="C200" s="255"/>
      <c r="D200" s="714" t="s">
        <v>1150</v>
      </c>
      <c r="E200" s="714" t="s">
        <v>1151</v>
      </c>
      <c r="F200" s="714" t="s">
        <v>1126</v>
      </c>
      <c r="G200" s="714" t="s">
        <v>1127</v>
      </c>
      <c r="H200" s="714" t="s">
        <v>1128</v>
      </c>
      <c r="I200" s="627"/>
      <c r="J200" s="627"/>
      <c r="K200" s="628"/>
      <c r="L200" s="628"/>
      <c r="M200" s="553"/>
      <c r="N200" s="553"/>
      <c r="O200" s="553"/>
      <c r="P200" s="553"/>
      <c r="Q200" s="553"/>
    </row>
    <row r="201" spans="1:17" ht="39.75" customHeight="1">
      <c r="A201" s="145"/>
      <c r="B201" s="146" t="s">
        <v>686</v>
      </c>
      <c r="C201" s="256">
        <v>171</v>
      </c>
      <c r="D201" s="520"/>
      <c r="E201" s="520"/>
      <c r="F201" s="520"/>
      <c r="G201" s="520"/>
      <c r="H201" s="528"/>
      <c r="I201" s="627"/>
      <c r="J201" s="627"/>
      <c r="K201" s="628"/>
      <c r="L201" s="628"/>
      <c r="M201" s="553"/>
      <c r="N201" s="553"/>
      <c r="O201" s="553"/>
      <c r="P201" s="553"/>
      <c r="Q201" s="553"/>
    </row>
    <row r="202" spans="4:17" ht="11.25" customHeight="1">
      <c r="D202" s="562"/>
      <c r="E202" s="562"/>
      <c r="F202" s="562"/>
      <c r="G202" s="562"/>
      <c r="H202" s="562"/>
      <c r="I202" s="562"/>
      <c r="J202" s="562"/>
      <c r="K202" s="553"/>
      <c r="L202" s="553"/>
      <c r="M202" s="628"/>
      <c r="N202" s="628"/>
      <c r="O202" s="628"/>
      <c r="P202" s="628"/>
      <c r="Q202" s="628"/>
    </row>
    <row r="203" spans="4:17" ht="24" customHeight="1">
      <c r="D203" s="562"/>
      <c r="E203" s="562"/>
      <c r="F203" s="562"/>
      <c r="G203" s="562"/>
      <c r="H203" s="562"/>
      <c r="I203" s="562"/>
      <c r="J203" s="562"/>
      <c r="K203" s="553"/>
      <c r="L203" s="553"/>
      <c r="M203" s="553"/>
      <c r="N203" s="553"/>
      <c r="O203" s="553"/>
      <c r="P203" s="553"/>
      <c r="Q203" s="553"/>
    </row>
    <row r="204" spans="2:17" ht="28.5">
      <c r="B204" s="109" t="s">
        <v>1160</v>
      </c>
      <c r="C204" s="259"/>
      <c r="D204" s="658"/>
      <c r="E204" s="658"/>
      <c r="F204" s="658"/>
      <c r="G204" s="658"/>
      <c r="H204" s="658"/>
      <c r="I204" s="562"/>
      <c r="J204" s="562"/>
      <c r="K204" s="553"/>
      <c r="L204" s="628"/>
      <c r="M204" s="553"/>
      <c r="N204" s="553"/>
      <c r="O204" s="553"/>
      <c r="P204" s="553"/>
      <c r="Q204" s="553"/>
    </row>
    <row r="205" spans="2:17" ht="85.5">
      <c r="B205" s="109" t="s">
        <v>1596</v>
      </c>
      <c r="C205" s="259"/>
      <c r="D205" s="658" t="s">
        <v>1152</v>
      </c>
      <c r="E205" s="658" t="s">
        <v>1162</v>
      </c>
      <c r="F205" s="658" t="s">
        <v>1126</v>
      </c>
      <c r="G205" s="658" t="s">
        <v>1127</v>
      </c>
      <c r="H205" s="658" t="s">
        <v>1161</v>
      </c>
      <c r="I205" s="562"/>
      <c r="J205" s="562"/>
      <c r="K205" s="553"/>
      <c r="L205" s="628"/>
      <c r="M205" s="553"/>
      <c r="N205" s="553"/>
      <c r="O205" s="553"/>
      <c r="P205" s="553"/>
      <c r="Q205" s="553"/>
    </row>
    <row r="206" spans="2:17" ht="14.25">
      <c r="B206" s="809"/>
      <c r="C206" s="429">
        <v>172</v>
      </c>
      <c r="D206" s="528"/>
      <c r="E206" s="528"/>
      <c r="F206" s="528"/>
      <c r="G206" s="528"/>
      <c r="H206" s="528"/>
      <c r="I206" s="562"/>
      <c r="J206" s="562"/>
      <c r="K206" s="553"/>
      <c r="L206" s="628"/>
      <c r="M206" s="553"/>
      <c r="N206" s="553"/>
      <c r="O206" s="553"/>
      <c r="P206" s="553"/>
      <c r="Q206" s="553"/>
    </row>
    <row r="207" spans="4:17" ht="11.25" customHeight="1">
      <c r="D207" s="562"/>
      <c r="E207" s="627"/>
      <c r="F207" s="627"/>
      <c r="G207" s="627"/>
      <c r="H207" s="627"/>
      <c r="I207" s="627"/>
      <c r="J207" s="627"/>
      <c r="K207" s="628"/>
      <c r="L207" s="628"/>
      <c r="M207" s="628"/>
      <c r="N207" s="628"/>
      <c r="O207" s="628"/>
      <c r="P207" s="628"/>
      <c r="Q207" s="628"/>
    </row>
    <row r="208" spans="4:17" ht="14.25">
      <c r="D208" s="562"/>
      <c r="E208" s="562"/>
      <c r="F208" s="562"/>
      <c r="G208" s="562"/>
      <c r="H208" s="562"/>
      <c r="I208" s="562"/>
      <c r="J208" s="562"/>
      <c r="K208" s="553"/>
      <c r="L208" s="553"/>
      <c r="M208" s="553"/>
      <c r="N208" s="553"/>
      <c r="O208" s="553"/>
      <c r="P208" s="553"/>
      <c r="Q208" s="553"/>
    </row>
    <row r="209" spans="1:17" ht="14.25">
      <c r="A209" s="18"/>
      <c r="B209" s="18"/>
      <c r="C209" s="105"/>
      <c r="D209" s="627"/>
      <c r="E209" s="627"/>
      <c r="F209" s="627"/>
      <c r="G209" s="627"/>
      <c r="H209" s="627"/>
      <c r="I209" s="627"/>
      <c r="J209" s="627"/>
      <c r="K209" s="628"/>
      <c r="L209" s="628"/>
      <c r="M209" s="553"/>
      <c r="N209" s="553"/>
      <c r="O209" s="553"/>
      <c r="P209" s="553"/>
      <c r="Q209" s="553"/>
    </row>
    <row r="210" spans="1:17" ht="150" customHeight="1">
      <c r="A210" s="886" t="s">
        <v>1653</v>
      </c>
      <c r="B210" s="887"/>
      <c r="C210" s="255"/>
      <c r="D210" s="714" t="s">
        <v>1507</v>
      </c>
      <c r="E210" s="714" t="s">
        <v>1508</v>
      </c>
      <c r="F210" s="714" t="s">
        <v>1509</v>
      </c>
      <c r="G210" s="714" t="s">
        <v>1154</v>
      </c>
      <c r="H210" s="714" t="s">
        <v>1126</v>
      </c>
      <c r="I210" s="714" t="s">
        <v>1127</v>
      </c>
      <c r="J210" s="714" t="s">
        <v>1155</v>
      </c>
      <c r="K210" s="881" t="s">
        <v>1156</v>
      </c>
      <c r="L210" s="882"/>
      <c r="M210" s="553"/>
      <c r="N210" s="553"/>
      <c r="O210" s="553"/>
      <c r="P210" s="553"/>
      <c r="Q210" s="553"/>
    </row>
    <row r="211" spans="1:17" ht="14.25">
      <c r="A211" s="145"/>
      <c r="B211" s="151" t="s">
        <v>1153</v>
      </c>
      <c r="C211" s="255">
        <v>173</v>
      </c>
      <c r="D211" s="520"/>
      <c r="E211" s="520"/>
      <c r="F211" s="520"/>
      <c r="G211" s="528"/>
      <c r="H211" s="528"/>
      <c r="I211" s="528"/>
      <c r="J211" s="528"/>
      <c r="K211" s="831"/>
      <c r="L211" s="832"/>
      <c r="M211" s="553"/>
      <c r="N211" s="553"/>
      <c r="O211" s="553"/>
      <c r="P211" s="553"/>
      <c r="Q211" s="553"/>
    </row>
    <row r="212" spans="1:17" ht="14.25">
      <c r="A212" s="18"/>
      <c r="B212" s="18"/>
      <c r="C212" s="105"/>
      <c r="D212" s="627"/>
      <c r="E212" s="627"/>
      <c r="F212" s="627"/>
      <c r="G212" s="627"/>
      <c r="H212" s="627"/>
      <c r="I212" s="627"/>
      <c r="J212" s="627"/>
      <c r="K212" s="628"/>
      <c r="L212" s="628"/>
      <c r="M212" s="628"/>
      <c r="N212" s="628"/>
      <c r="O212" s="628"/>
      <c r="P212" s="628"/>
      <c r="Q212" s="628"/>
    </row>
    <row r="213" spans="4:17" ht="14.25">
      <c r="D213" s="562"/>
      <c r="E213" s="562"/>
      <c r="F213" s="562"/>
      <c r="G213" s="562"/>
      <c r="H213" s="562"/>
      <c r="I213" s="562"/>
      <c r="J213" s="562"/>
      <c r="K213" s="553"/>
      <c r="L213" s="553"/>
      <c r="M213" s="628"/>
      <c r="N213" s="628"/>
      <c r="O213" s="628"/>
      <c r="P213" s="628"/>
      <c r="Q213" s="628"/>
    </row>
    <row r="214" spans="4:17" ht="37.5" customHeight="1">
      <c r="D214" s="562"/>
      <c r="E214" s="562"/>
      <c r="F214" s="562"/>
      <c r="G214" s="562"/>
      <c r="H214" s="562"/>
      <c r="I214" s="562"/>
      <c r="J214" s="562"/>
      <c r="K214" s="553"/>
      <c r="L214" s="553"/>
      <c r="M214" s="553"/>
      <c r="N214" s="553"/>
      <c r="O214" s="553"/>
      <c r="P214" s="553"/>
      <c r="Q214" s="553"/>
    </row>
    <row r="215" spans="2:17" ht="128.25">
      <c r="B215" s="143" t="s">
        <v>1157</v>
      </c>
      <c r="C215" s="260"/>
      <c r="D215" s="714" t="s">
        <v>1159</v>
      </c>
      <c r="E215" s="714" t="s">
        <v>1510</v>
      </c>
      <c r="F215" s="714" t="s">
        <v>1511</v>
      </c>
      <c r="G215" s="714" t="s">
        <v>1512</v>
      </c>
      <c r="H215" s="714" t="s">
        <v>1513</v>
      </c>
      <c r="I215" s="714" t="s">
        <v>1514</v>
      </c>
      <c r="J215" s="714" t="s">
        <v>1126</v>
      </c>
      <c r="K215" s="714" t="s">
        <v>1127</v>
      </c>
      <c r="L215" s="714" t="s">
        <v>1163</v>
      </c>
      <c r="M215" s="883" t="s">
        <v>1164</v>
      </c>
      <c r="N215" s="884"/>
      <c r="O215" s="553"/>
      <c r="P215" s="553"/>
      <c r="Q215" s="553"/>
    </row>
    <row r="216" spans="2:17" ht="14.25">
      <c r="B216" s="138" t="s">
        <v>1158</v>
      </c>
      <c r="C216" s="254">
        <v>174</v>
      </c>
      <c r="D216" s="520"/>
      <c r="E216" s="520"/>
      <c r="F216" s="520"/>
      <c r="G216" s="520"/>
      <c r="H216" s="520"/>
      <c r="I216" s="528"/>
      <c r="J216" s="528"/>
      <c r="K216" s="528"/>
      <c r="L216" s="528"/>
      <c r="M216" s="831"/>
      <c r="N216" s="832"/>
      <c r="O216" s="553"/>
      <c r="P216" s="553"/>
      <c r="Q216" s="553"/>
    </row>
    <row r="217" spans="4:17" ht="15" customHeight="1">
      <c r="D217" s="562"/>
      <c r="E217" s="562"/>
      <c r="F217" s="562"/>
      <c r="G217" s="562"/>
      <c r="H217" s="562"/>
      <c r="I217" s="562"/>
      <c r="J217" s="562"/>
      <c r="K217" s="553"/>
      <c r="L217" s="553"/>
      <c r="M217" s="553"/>
      <c r="N217" s="553"/>
      <c r="O217" s="553"/>
      <c r="P217" s="553"/>
      <c r="Q217" s="553"/>
    </row>
    <row r="218" spans="4:17" ht="14.25">
      <c r="D218" s="562"/>
      <c r="E218" s="562"/>
      <c r="F218" s="562"/>
      <c r="G218" s="562"/>
      <c r="H218" s="562"/>
      <c r="I218" s="562"/>
      <c r="J218" s="562"/>
      <c r="K218" s="553"/>
      <c r="L218" s="553"/>
      <c r="M218" s="628"/>
      <c r="N218" s="628"/>
      <c r="O218" s="628"/>
      <c r="P218" s="628"/>
      <c r="Q218" s="628"/>
    </row>
    <row r="219" spans="4:17" ht="14.25">
      <c r="D219" s="562"/>
      <c r="E219" s="562"/>
      <c r="F219" s="562"/>
      <c r="G219" s="562"/>
      <c r="H219" s="562"/>
      <c r="I219" s="562"/>
      <c r="J219" s="562"/>
      <c r="K219" s="553"/>
      <c r="L219" s="553"/>
      <c r="M219" s="553"/>
      <c r="N219" s="553"/>
      <c r="O219" s="553"/>
      <c r="P219" s="553"/>
      <c r="Q219" s="628"/>
    </row>
    <row r="220" spans="2:17" ht="14.25">
      <c r="B220" s="712" t="s">
        <v>1515</v>
      </c>
      <c r="C220" s="713"/>
      <c r="D220" s="720"/>
      <c r="E220" s="720"/>
      <c r="F220" s="721"/>
      <c r="G220" s="627"/>
      <c r="H220" s="562"/>
      <c r="I220" s="562"/>
      <c r="J220" s="562"/>
      <c r="K220" s="553"/>
      <c r="L220" s="628"/>
      <c r="M220" s="553"/>
      <c r="N220" s="553"/>
      <c r="O220" s="553"/>
      <c r="P220" s="553"/>
      <c r="Q220" s="628"/>
    </row>
    <row r="221" spans="2:17" ht="42.75">
      <c r="B221" s="109"/>
      <c r="C221" s="259"/>
      <c r="D221" s="658" t="s">
        <v>1516</v>
      </c>
      <c r="E221" s="658" t="s">
        <v>1126</v>
      </c>
      <c r="F221" s="658" t="s">
        <v>1517</v>
      </c>
      <c r="G221" s="627"/>
      <c r="H221" s="562"/>
      <c r="I221" s="562"/>
      <c r="J221" s="562"/>
      <c r="K221" s="553"/>
      <c r="L221" s="553"/>
      <c r="M221" s="553"/>
      <c r="N221" s="553"/>
      <c r="O221" s="553"/>
      <c r="P221" s="553"/>
      <c r="Q221" s="628"/>
    </row>
    <row r="222" spans="2:17" ht="14.25">
      <c r="B222" s="345" t="s">
        <v>1165</v>
      </c>
      <c r="C222" s="261">
        <v>175</v>
      </c>
      <c r="D222" s="520"/>
      <c r="E222" s="520"/>
      <c r="F222" s="520"/>
      <c r="G222" s="627"/>
      <c r="H222" s="562"/>
      <c r="I222" s="562"/>
      <c r="J222" s="562"/>
      <c r="K222" s="553"/>
      <c r="L222" s="553"/>
      <c r="M222" s="553"/>
      <c r="N222" s="553"/>
      <c r="O222" s="553"/>
      <c r="P222" s="553"/>
      <c r="Q222" s="628"/>
    </row>
    <row r="223" spans="2:17" ht="14.25">
      <c r="B223" s="345" t="s">
        <v>1166</v>
      </c>
      <c r="C223" s="261">
        <v>176</v>
      </c>
      <c r="D223" s="520"/>
      <c r="E223" s="520"/>
      <c r="F223" s="520"/>
      <c r="G223" s="627"/>
      <c r="H223" s="562"/>
      <c r="I223" s="562"/>
      <c r="J223" s="562"/>
      <c r="K223" s="553"/>
      <c r="L223" s="553"/>
      <c r="M223" s="628"/>
      <c r="N223" s="628"/>
      <c r="O223" s="628"/>
      <c r="P223" s="628"/>
      <c r="Q223" s="628"/>
    </row>
    <row r="224" spans="2:17" ht="14.25">
      <c r="B224" s="345" t="s">
        <v>1167</v>
      </c>
      <c r="C224" s="261">
        <v>177</v>
      </c>
      <c r="D224" s="520"/>
      <c r="E224" s="520"/>
      <c r="F224" s="520"/>
      <c r="G224" s="627"/>
      <c r="H224" s="562"/>
      <c r="I224" s="562"/>
      <c r="J224" s="562"/>
      <c r="K224" s="553"/>
      <c r="L224" s="553"/>
      <c r="M224" s="628"/>
      <c r="N224" s="628"/>
      <c r="O224" s="628"/>
      <c r="P224" s="628"/>
      <c r="Q224" s="628"/>
    </row>
    <row r="225" spans="4:17" ht="14.25">
      <c r="D225" s="562"/>
      <c r="E225" s="562"/>
      <c r="F225" s="562"/>
      <c r="G225" s="562"/>
      <c r="H225" s="562"/>
      <c r="I225" s="562"/>
      <c r="J225" s="562"/>
      <c r="K225" s="553"/>
      <c r="L225" s="553"/>
      <c r="M225" s="628"/>
      <c r="N225" s="628"/>
      <c r="O225" s="628"/>
      <c r="P225" s="628"/>
      <c r="Q225" s="628"/>
    </row>
    <row r="226" spans="4:17" ht="14.25">
      <c r="D226" s="562"/>
      <c r="E226" s="562"/>
      <c r="F226" s="562"/>
      <c r="G226" s="562"/>
      <c r="H226" s="562"/>
      <c r="I226" s="562"/>
      <c r="J226" s="562"/>
      <c r="K226" s="553"/>
      <c r="L226" s="553"/>
      <c r="M226" s="553"/>
      <c r="N226" s="553"/>
      <c r="O226" s="553"/>
      <c r="P226" s="553"/>
      <c r="Q226" s="553"/>
    </row>
    <row r="227" spans="4:17" ht="14.25">
      <c r="D227" s="562"/>
      <c r="E227" s="562"/>
      <c r="F227" s="562"/>
      <c r="G227" s="562"/>
      <c r="H227" s="562"/>
      <c r="I227" s="562"/>
      <c r="J227" s="562"/>
      <c r="K227" s="553"/>
      <c r="L227" s="553"/>
      <c r="M227" s="553"/>
      <c r="N227" s="553"/>
      <c r="O227" s="553"/>
      <c r="P227" s="553"/>
      <c r="Q227" s="553"/>
    </row>
    <row r="228" spans="1:17" ht="57">
      <c r="A228" s="143" t="s">
        <v>1168</v>
      </c>
      <c r="B228" s="144"/>
      <c r="C228" s="255"/>
      <c r="D228" s="714" t="s">
        <v>1518</v>
      </c>
      <c r="E228" s="714" t="s">
        <v>1519</v>
      </c>
      <c r="F228" s="714" t="s">
        <v>1169</v>
      </c>
      <c r="G228" s="714" t="s">
        <v>1126</v>
      </c>
      <c r="H228" s="714" t="s">
        <v>1127</v>
      </c>
      <c r="I228" s="714" t="s">
        <v>1170</v>
      </c>
      <c r="J228" s="628"/>
      <c r="K228" s="628"/>
      <c r="L228" s="628"/>
      <c r="M228" s="553"/>
      <c r="N228" s="553"/>
      <c r="O228" s="553"/>
      <c r="P228" s="553"/>
      <c r="Q228" s="553"/>
    </row>
    <row r="229" spans="1:17" ht="14.25">
      <c r="A229" s="145"/>
      <c r="B229" s="152" t="s">
        <v>1630</v>
      </c>
      <c r="C229" s="256">
        <v>178</v>
      </c>
      <c r="D229" s="520"/>
      <c r="E229" s="520"/>
      <c r="F229" s="520"/>
      <c r="G229" s="520"/>
      <c r="H229" s="520"/>
      <c r="I229" s="520"/>
      <c r="J229" s="628"/>
      <c r="K229" s="628"/>
      <c r="L229" s="628"/>
      <c r="M229" s="553"/>
      <c r="N229" s="553"/>
      <c r="O229" s="553"/>
      <c r="P229" s="553"/>
      <c r="Q229" s="553"/>
    </row>
    <row r="230" spans="1:17" ht="14.25">
      <c r="A230" s="18"/>
      <c r="B230" s="18"/>
      <c r="C230" s="105"/>
      <c r="D230" s="627"/>
      <c r="E230" s="627"/>
      <c r="F230" s="627"/>
      <c r="G230" s="627"/>
      <c r="H230" s="627"/>
      <c r="I230" s="627"/>
      <c r="J230" s="627"/>
      <c r="K230" s="628"/>
      <c r="L230" s="628"/>
      <c r="M230" s="553"/>
      <c r="N230" s="553"/>
      <c r="O230" s="553"/>
      <c r="P230" s="553"/>
      <c r="Q230" s="553"/>
    </row>
    <row r="231" spans="4:17" ht="14.25">
      <c r="D231" s="562"/>
      <c r="E231" s="562"/>
      <c r="F231" s="562"/>
      <c r="G231" s="562"/>
      <c r="H231" s="562"/>
      <c r="I231" s="562"/>
      <c r="J231" s="562"/>
      <c r="K231" s="553"/>
      <c r="L231" s="553"/>
      <c r="M231" s="553"/>
      <c r="N231" s="553"/>
      <c r="O231" s="553"/>
      <c r="P231" s="553"/>
      <c r="Q231" s="553"/>
    </row>
    <row r="232" spans="2:17" ht="14.25">
      <c r="B232" s="153" t="s">
        <v>1173</v>
      </c>
      <c r="C232" s="262"/>
      <c r="D232" s="722"/>
      <c r="E232" s="722"/>
      <c r="F232" s="723"/>
      <c r="G232" s="562"/>
      <c r="H232" s="562"/>
      <c r="I232" s="562"/>
      <c r="J232" s="562"/>
      <c r="K232" s="553"/>
      <c r="L232" s="553"/>
      <c r="M232" s="553"/>
      <c r="N232" s="553"/>
      <c r="O232" s="553"/>
      <c r="P232" s="553"/>
      <c r="Q232" s="553"/>
    </row>
    <row r="233" spans="2:17" ht="42.75">
      <c r="B233" s="154" t="s">
        <v>1174</v>
      </c>
      <c r="C233" s="263"/>
      <c r="D233" s="724" t="s">
        <v>1126</v>
      </c>
      <c r="E233" s="724" t="s">
        <v>1127</v>
      </c>
      <c r="F233" s="658" t="s">
        <v>1175</v>
      </c>
      <c r="G233" s="562"/>
      <c r="H233" s="562"/>
      <c r="I233" s="562"/>
      <c r="J233" s="562"/>
      <c r="K233" s="628"/>
      <c r="L233" s="628"/>
      <c r="M233" s="553"/>
      <c r="N233" s="553"/>
      <c r="O233" s="553"/>
      <c r="P233" s="553"/>
      <c r="Q233" s="553"/>
    </row>
    <row r="234" spans="2:17" ht="14.25">
      <c r="B234" s="513"/>
      <c r="C234" s="254">
        <v>179</v>
      </c>
      <c r="D234" s="520"/>
      <c r="E234" s="520"/>
      <c r="F234" s="520"/>
      <c r="G234" s="562"/>
      <c r="H234" s="562"/>
      <c r="I234" s="562"/>
      <c r="J234" s="562"/>
      <c r="K234" s="628"/>
      <c r="L234" s="628"/>
      <c r="M234" s="553"/>
      <c r="N234" s="553"/>
      <c r="O234" s="553"/>
      <c r="P234" s="553"/>
      <c r="Q234" s="553"/>
    </row>
    <row r="235" spans="4:17" ht="11.25" customHeight="1">
      <c r="D235" s="522"/>
      <c r="E235" s="522"/>
      <c r="F235" s="522"/>
      <c r="G235" s="627"/>
      <c r="H235" s="627"/>
      <c r="I235" s="627"/>
      <c r="J235" s="628"/>
      <c r="K235" s="628"/>
      <c r="L235" s="628"/>
      <c r="M235" s="553"/>
      <c r="N235" s="553"/>
      <c r="O235" s="553"/>
      <c r="P235" s="553"/>
      <c r="Q235" s="553"/>
    </row>
    <row r="236" spans="4:17" ht="11.25" customHeight="1">
      <c r="D236" s="562"/>
      <c r="E236" s="627"/>
      <c r="F236" s="627"/>
      <c r="G236" s="627"/>
      <c r="H236" s="627"/>
      <c r="I236" s="627"/>
      <c r="J236" s="628"/>
      <c r="K236" s="628"/>
      <c r="L236" s="628"/>
      <c r="M236" s="628"/>
      <c r="N236" s="628"/>
      <c r="O236" s="628"/>
      <c r="P236" s="628"/>
      <c r="Q236" s="628"/>
    </row>
    <row r="237" spans="4:17" ht="14.25">
      <c r="D237" s="562"/>
      <c r="E237" s="562"/>
      <c r="F237" s="562"/>
      <c r="G237" s="562"/>
      <c r="H237" s="562"/>
      <c r="I237" s="562"/>
      <c r="J237" s="562"/>
      <c r="K237" s="553"/>
      <c r="L237" s="553"/>
      <c r="M237" s="553"/>
      <c r="N237" s="553"/>
      <c r="O237" s="553"/>
      <c r="P237" s="553"/>
      <c r="Q237" s="553"/>
    </row>
    <row r="238" spans="2:17" ht="57">
      <c r="B238" s="154" t="s">
        <v>1176</v>
      </c>
      <c r="C238" s="263"/>
      <c r="D238" s="724" t="s">
        <v>1178</v>
      </c>
      <c r="E238" s="724" t="s">
        <v>1522</v>
      </c>
      <c r="F238" s="724" t="s">
        <v>1455</v>
      </c>
      <c r="G238" s="724" t="s">
        <v>1179</v>
      </c>
      <c r="H238" s="724" t="s">
        <v>1126</v>
      </c>
      <c r="I238" s="724" t="s">
        <v>1127</v>
      </c>
      <c r="J238" s="658" t="s">
        <v>1180</v>
      </c>
      <c r="K238" s="553"/>
      <c r="L238" s="553"/>
      <c r="M238" s="553"/>
      <c r="N238" s="553"/>
      <c r="O238" s="553"/>
      <c r="P238" s="553"/>
      <c r="Q238" s="553"/>
    </row>
    <row r="239" spans="2:17" ht="14.25">
      <c r="B239" s="430" t="s">
        <v>1520</v>
      </c>
      <c r="C239" s="261">
        <v>180</v>
      </c>
      <c r="D239" s="681"/>
      <c r="E239" s="557"/>
      <c r="F239" s="557"/>
      <c r="G239" s="557"/>
      <c r="H239" s="557"/>
      <c r="I239" s="557"/>
      <c r="J239" s="557"/>
      <c r="K239" s="553"/>
      <c r="L239" s="553"/>
      <c r="M239" s="553"/>
      <c r="N239" s="553"/>
      <c r="O239" s="553"/>
      <c r="P239" s="553"/>
      <c r="Q239" s="553"/>
    </row>
    <row r="240" spans="2:17" ht="14.25">
      <c r="B240" s="430" t="s">
        <v>1582</v>
      </c>
      <c r="C240" s="261">
        <v>181</v>
      </c>
      <c r="D240" s="681"/>
      <c r="E240" s="557"/>
      <c r="F240" s="557"/>
      <c r="G240" s="557"/>
      <c r="H240" s="557"/>
      <c r="I240" s="557"/>
      <c r="J240" s="557"/>
      <c r="K240" s="553"/>
      <c r="L240" s="553"/>
      <c r="M240" s="553"/>
      <c r="N240" s="553"/>
      <c r="O240" s="553"/>
      <c r="P240" s="553"/>
      <c r="Q240" s="553"/>
    </row>
    <row r="241" spans="2:17" ht="14.25">
      <c r="B241" s="430" t="s">
        <v>1521</v>
      </c>
      <c r="C241" s="261">
        <v>182</v>
      </c>
      <c r="D241" s="681"/>
      <c r="E241" s="557"/>
      <c r="F241" s="557"/>
      <c r="G241" s="557"/>
      <c r="H241" s="557"/>
      <c r="I241" s="557"/>
      <c r="J241" s="557"/>
      <c r="K241" s="553"/>
      <c r="L241" s="553"/>
      <c r="M241" s="553"/>
      <c r="N241" s="553"/>
      <c r="O241" s="553"/>
      <c r="P241" s="553"/>
      <c r="Q241" s="553"/>
    </row>
    <row r="242" spans="2:17" ht="14.25">
      <c r="B242" s="430" t="s">
        <v>1583</v>
      </c>
      <c r="C242" s="261">
        <v>183</v>
      </c>
      <c r="D242" s="681"/>
      <c r="E242" s="557"/>
      <c r="F242" s="557"/>
      <c r="G242" s="557"/>
      <c r="H242" s="557"/>
      <c r="I242" s="557"/>
      <c r="J242" s="557"/>
      <c r="K242" s="553"/>
      <c r="L242" s="553"/>
      <c r="M242" s="553"/>
      <c r="N242" s="553"/>
      <c r="O242" s="553"/>
      <c r="P242" s="553"/>
      <c r="Q242" s="553"/>
    </row>
    <row r="243" spans="2:17" ht="14.25">
      <c r="B243" s="430" t="s">
        <v>1177</v>
      </c>
      <c r="C243" s="261">
        <v>184</v>
      </c>
      <c r="D243" s="681"/>
      <c r="E243" s="557"/>
      <c r="F243" s="557"/>
      <c r="G243" s="557"/>
      <c r="H243" s="557"/>
      <c r="I243" s="557"/>
      <c r="J243" s="557"/>
      <c r="K243" s="553"/>
      <c r="L243" s="553"/>
      <c r="M243" s="553"/>
      <c r="N243" s="553"/>
      <c r="O243" s="553"/>
      <c r="P243" s="553"/>
      <c r="Q243" s="553"/>
    </row>
    <row r="244" spans="2:17" ht="14.25">
      <c r="B244" s="430" t="s">
        <v>416</v>
      </c>
      <c r="C244" s="261">
        <v>185</v>
      </c>
      <c r="D244" s="520"/>
      <c r="E244" s="816"/>
      <c r="F244" s="816"/>
      <c r="G244" s="804"/>
      <c r="H244" s="804"/>
      <c r="I244" s="804"/>
      <c r="J244" s="804"/>
      <c r="K244" s="553"/>
      <c r="L244" s="553"/>
      <c r="M244" s="553"/>
      <c r="N244" s="553"/>
      <c r="O244" s="553"/>
      <c r="P244" s="553"/>
      <c r="Q244" s="553"/>
    </row>
    <row r="245" spans="4:17" ht="14.25">
      <c r="D245" s="562"/>
      <c r="E245" s="562"/>
      <c r="F245" s="562"/>
      <c r="G245" s="562"/>
      <c r="H245" s="562"/>
      <c r="I245" s="562"/>
      <c r="J245" s="628"/>
      <c r="K245" s="553"/>
      <c r="L245" s="553"/>
      <c r="M245" s="553"/>
      <c r="N245" s="553"/>
      <c r="O245" s="553"/>
      <c r="P245" s="553"/>
      <c r="Q245" s="553"/>
    </row>
    <row r="246" spans="4:17" ht="14.25">
      <c r="D246" s="562"/>
      <c r="E246" s="562"/>
      <c r="F246" s="562"/>
      <c r="G246" s="562"/>
      <c r="H246" s="562"/>
      <c r="I246" s="562"/>
      <c r="J246" s="562"/>
      <c r="K246" s="553"/>
      <c r="L246" s="553"/>
      <c r="M246" s="553"/>
      <c r="N246" s="553"/>
      <c r="O246" s="553"/>
      <c r="P246" s="553"/>
      <c r="Q246" s="553"/>
    </row>
    <row r="247" spans="2:17" ht="14.25">
      <c r="B247" s="712" t="s">
        <v>1176</v>
      </c>
      <c r="C247" s="713"/>
      <c r="D247" s="720"/>
      <c r="E247" s="720"/>
      <c r="F247" s="721"/>
      <c r="G247" s="562"/>
      <c r="H247" s="562"/>
      <c r="I247" s="562"/>
      <c r="J247" s="562"/>
      <c r="K247" s="553"/>
      <c r="L247" s="553"/>
      <c r="M247" s="553"/>
      <c r="N247" s="553"/>
      <c r="O247" s="553"/>
      <c r="P247" s="553"/>
      <c r="Q247" s="553"/>
    </row>
    <row r="248" spans="2:17" ht="57">
      <c r="B248" s="109"/>
      <c r="C248" s="259"/>
      <c r="D248" s="658" t="s">
        <v>1179</v>
      </c>
      <c r="E248" s="658" t="s">
        <v>1126</v>
      </c>
      <c r="F248" s="658" t="s">
        <v>1180</v>
      </c>
      <c r="G248" s="627"/>
      <c r="H248" s="562"/>
      <c r="I248" s="562"/>
      <c r="J248" s="562"/>
      <c r="K248" s="553"/>
      <c r="L248" s="628"/>
      <c r="M248" s="553"/>
      <c r="N248" s="553"/>
      <c r="O248" s="553"/>
      <c r="P248" s="553"/>
      <c r="Q248" s="553"/>
    </row>
    <row r="249" spans="2:17" ht="14.25">
      <c r="B249" s="430" t="s">
        <v>1165</v>
      </c>
      <c r="C249" s="261">
        <v>186</v>
      </c>
      <c r="D249" s="520"/>
      <c r="E249" s="520"/>
      <c r="F249" s="520"/>
      <c r="G249" s="627"/>
      <c r="H249" s="562"/>
      <c r="I249" s="562"/>
      <c r="J249" s="562"/>
      <c r="K249" s="553"/>
      <c r="L249" s="553"/>
      <c r="M249" s="553"/>
      <c r="N249" s="553"/>
      <c r="O249" s="553"/>
      <c r="P249" s="553"/>
      <c r="Q249" s="553"/>
    </row>
    <row r="250" spans="2:17" ht="14.25">
      <c r="B250" s="430" t="s">
        <v>1181</v>
      </c>
      <c r="C250" s="261">
        <v>187</v>
      </c>
      <c r="D250" s="520"/>
      <c r="E250" s="520"/>
      <c r="F250" s="520"/>
      <c r="G250" s="627"/>
      <c r="H250" s="562"/>
      <c r="I250" s="562"/>
      <c r="J250" s="562"/>
      <c r="K250" s="553"/>
      <c r="L250" s="553"/>
      <c r="M250" s="553"/>
      <c r="N250" s="553"/>
      <c r="O250" s="553"/>
      <c r="P250" s="553"/>
      <c r="Q250" s="553"/>
    </row>
    <row r="251" spans="2:17" ht="14.25">
      <c r="B251" s="430" t="s">
        <v>1167</v>
      </c>
      <c r="C251" s="261">
        <v>188</v>
      </c>
      <c r="D251" s="520"/>
      <c r="E251" s="520"/>
      <c r="F251" s="520"/>
      <c r="G251" s="627"/>
      <c r="H251" s="562"/>
      <c r="I251" s="562"/>
      <c r="J251" s="562"/>
      <c r="K251" s="553"/>
      <c r="L251" s="553"/>
      <c r="M251" s="628"/>
      <c r="N251" s="628"/>
      <c r="O251" s="628"/>
      <c r="P251" s="628"/>
      <c r="Q251" s="628"/>
    </row>
    <row r="252" spans="2:17" ht="14.25">
      <c r="B252" s="18"/>
      <c r="C252" s="105"/>
      <c r="D252" s="627"/>
      <c r="E252" s="627"/>
      <c r="F252" s="627"/>
      <c r="G252" s="627"/>
      <c r="H252" s="562"/>
      <c r="I252" s="562"/>
      <c r="J252" s="562"/>
      <c r="K252" s="553"/>
      <c r="L252" s="553"/>
      <c r="M252" s="628"/>
      <c r="N252" s="628"/>
      <c r="O252" s="628"/>
      <c r="P252" s="628"/>
      <c r="Q252" s="628"/>
    </row>
    <row r="253" spans="4:17" ht="14.25">
      <c r="D253" s="562"/>
      <c r="E253" s="562"/>
      <c r="F253" s="562"/>
      <c r="G253" s="562"/>
      <c r="H253" s="562"/>
      <c r="I253" s="562"/>
      <c r="J253" s="562"/>
      <c r="K253" s="553"/>
      <c r="L253" s="553"/>
      <c r="M253" s="553"/>
      <c r="N253" s="553"/>
      <c r="O253" s="553"/>
      <c r="P253" s="553"/>
      <c r="Q253" s="553"/>
    </row>
    <row r="254" spans="4:17" ht="14.25">
      <c r="D254" s="562"/>
      <c r="E254" s="562"/>
      <c r="F254" s="562"/>
      <c r="G254" s="562"/>
      <c r="H254" s="562"/>
      <c r="I254" s="562"/>
      <c r="J254" s="562"/>
      <c r="K254" s="553"/>
      <c r="L254" s="553"/>
      <c r="M254" s="553"/>
      <c r="N254" s="553"/>
      <c r="O254" s="553"/>
      <c r="P254" s="553"/>
      <c r="Q254" s="553"/>
    </row>
    <row r="255" spans="2:17" ht="14.25">
      <c r="B255" s="712" t="s">
        <v>1523</v>
      </c>
      <c r="C255" s="713"/>
      <c r="D255" s="720"/>
      <c r="E255" s="720"/>
      <c r="F255" s="720"/>
      <c r="G255" s="720"/>
      <c r="H255" s="720"/>
      <c r="I255" s="721"/>
      <c r="J255" s="562"/>
      <c r="K255" s="553"/>
      <c r="L255" s="553"/>
      <c r="M255" s="553"/>
      <c r="N255" s="553"/>
      <c r="O255" s="553"/>
      <c r="P255" s="553"/>
      <c r="Q255" s="553"/>
    </row>
    <row r="256" spans="2:17" ht="57">
      <c r="B256" s="136"/>
      <c r="C256" s="253"/>
      <c r="D256" s="658" t="s">
        <v>1184</v>
      </c>
      <c r="E256" s="658" t="s">
        <v>1524</v>
      </c>
      <c r="F256" s="658" t="s">
        <v>1185</v>
      </c>
      <c r="G256" s="658" t="s">
        <v>1126</v>
      </c>
      <c r="H256" s="658" t="s">
        <v>1127</v>
      </c>
      <c r="I256" s="658" t="s">
        <v>1525</v>
      </c>
      <c r="J256" s="562"/>
      <c r="K256" s="553"/>
      <c r="L256" s="553"/>
      <c r="M256" s="553"/>
      <c r="N256" s="553"/>
      <c r="O256" s="553"/>
      <c r="P256" s="553"/>
      <c r="Q256" s="553"/>
    </row>
    <row r="257" spans="2:17" ht="14.25">
      <c r="B257" s="430" t="s">
        <v>1182</v>
      </c>
      <c r="C257" s="261">
        <v>189</v>
      </c>
      <c r="D257" s="520"/>
      <c r="E257" s="520"/>
      <c r="F257" s="520"/>
      <c r="G257" s="520"/>
      <c r="H257" s="520"/>
      <c r="I257" s="520"/>
      <c r="J257" s="562"/>
      <c r="K257" s="553"/>
      <c r="L257" s="553"/>
      <c r="M257" s="553"/>
      <c r="N257" s="553"/>
      <c r="O257" s="553"/>
      <c r="P257" s="553"/>
      <c r="Q257" s="553"/>
    </row>
    <row r="258" spans="2:17" ht="14.25">
      <c r="B258" s="430" t="s">
        <v>1183</v>
      </c>
      <c r="C258" s="261">
        <v>190</v>
      </c>
      <c r="D258" s="520"/>
      <c r="E258" s="520"/>
      <c r="F258" s="520"/>
      <c r="G258" s="520"/>
      <c r="H258" s="520"/>
      <c r="I258" s="520"/>
      <c r="J258" s="562"/>
      <c r="K258" s="553"/>
      <c r="L258" s="553"/>
      <c r="M258" s="553"/>
      <c r="N258" s="553"/>
      <c r="O258" s="553"/>
      <c r="P258" s="553"/>
      <c r="Q258" s="553"/>
    </row>
    <row r="259" spans="2:17" ht="14.25">
      <c r="B259" s="431" t="s">
        <v>416</v>
      </c>
      <c r="C259" s="261">
        <v>191</v>
      </c>
      <c r="D259" s="520"/>
      <c r="E259" s="520"/>
      <c r="F259" s="520"/>
      <c r="G259" s="520"/>
      <c r="H259" s="520"/>
      <c r="I259" s="520"/>
      <c r="J259" s="562"/>
      <c r="K259" s="553"/>
      <c r="L259" s="553"/>
      <c r="M259" s="553"/>
      <c r="N259" s="553"/>
      <c r="O259" s="553"/>
      <c r="P259" s="553"/>
      <c r="Q259" s="553"/>
    </row>
    <row r="260" spans="4:17" ht="14.25">
      <c r="D260" s="562"/>
      <c r="E260" s="562"/>
      <c r="F260" s="562"/>
      <c r="G260" s="627"/>
      <c r="H260" s="627"/>
      <c r="I260" s="627"/>
      <c r="J260" s="628"/>
      <c r="K260" s="628"/>
      <c r="L260" s="628"/>
      <c r="M260" s="553"/>
      <c r="N260" s="553"/>
      <c r="O260" s="553"/>
      <c r="P260" s="553"/>
      <c r="Q260" s="553"/>
    </row>
    <row r="261" spans="2:17" ht="14.25">
      <c r="B261" s="712" t="s">
        <v>1186</v>
      </c>
      <c r="C261" s="713"/>
      <c r="D261" s="720"/>
      <c r="E261" s="720"/>
      <c r="F261" s="720"/>
      <c r="G261" s="720"/>
      <c r="H261" s="721"/>
      <c r="I261" s="562"/>
      <c r="J261" s="562"/>
      <c r="K261" s="553"/>
      <c r="L261" s="553"/>
      <c r="M261" s="553"/>
      <c r="N261" s="553"/>
      <c r="O261" s="553"/>
      <c r="P261" s="553"/>
      <c r="Q261" s="553"/>
    </row>
    <row r="262" spans="2:17" ht="42.75">
      <c r="B262" s="143"/>
      <c r="C262" s="260"/>
      <c r="D262" s="724" t="s">
        <v>1178</v>
      </c>
      <c r="E262" s="658" t="s">
        <v>1187</v>
      </c>
      <c r="F262" s="724" t="s">
        <v>1126</v>
      </c>
      <c r="G262" s="724" t="s">
        <v>1127</v>
      </c>
      <c r="H262" s="658" t="s">
        <v>1188</v>
      </c>
      <c r="I262" s="562"/>
      <c r="J262" s="562"/>
      <c r="K262" s="553"/>
      <c r="L262" s="553"/>
      <c r="M262" s="553"/>
      <c r="N262" s="553"/>
      <c r="O262" s="553"/>
      <c r="P262" s="553"/>
      <c r="Q262" s="553"/>
    </row>
    <row r="263" spans="2:17" ht="14.25">
      <c r="B263" s="430" t="s">
        <v>416</v>
      </c>
      <c r="C263" s="432">
        <v>192</v>
      </c>
      <c r="D263" s="725"/>
      <c r="E263" s="725"/>
      <c r="F263" s="726"/>
      <c r="G263" s="726"/>
      <c r="H263" s="520"/>
      <c r="I263" s="562"/>
      <c r="J263" s="562"/>
      <c r="K263" s="553"/>
      <c r="L263" s="553"/>
      <c r="M263" s="553"/>
      <c r="N263" s="553"/>
      <c r="O263" s="553"/>
      <c r="P263" s="553"/>
      <c r="Q263" s="553"/>
    </row>
    <row r="264" spans="2:17" ht="14.25">
      <c r="B264" s="433"/>
      <c r="C264" s="433"/>
      <c r="D264" s="727"/>
      <c r="E264" s="547"/>
      <c r="F264" s="547"/>
      <c r="G264" s="547"/>
      <c r="H264" s="627"/>
      <c r="I264" s="627"/>
      <c r="J264" s="628"/>
      <c r="K264" s="628"/>
      <c r="L264" s="628"/>
      <c r="M264" s="553"/>
      <c r="N264" s="553"/>
      <c r="O264" s="553"/>
      <c r="P264" s="553"/>
      <c r="Q264" s="553"/>
    </row>
    <row r="265" spans="2:17" ht="14.25">
      <c r="B265" s="433"/>
      <c r="C265" s="433"/>
      <c r="D265" s="727"/>
      <c r="E265" s="727"/>
      <c r="F265" s="727"/>
      <c r="G265" s="727"/>
      <c r="H265" s="562"/>
      <c r="I265" s="562"/>
      <c r="J265" s="562"/>
      <c r="K265" s="553"/>
      <c r="L265" s="553"/>
      <c r="M265" s="553"/>
      <c r="N265" s="553"/>
      <c r="O265" s="553"/>
      <c r="P265" s="553"/>
      <c r="Q265" s="553"/>
    </row>
    <row r="266" spans="2:17" ht="14.25">
      <c r="B266" s="712" t="s">
        <v>1189</v>
      </c>
      <c r="C266" s="713"/>
      <c r="D266" s="720"/>
      <c r="E266" s="720"/>
      <c r="F266" s="721"/>
      <c r="G266" s="547"/>
      <c r="H266" s="562"/>
      <c r="I266" s="562"/>
      <c r="J266" s="562"/>
      <c r="K266" s="553"/>
      <c r="L266" s="628"/>
      <c r="M266" s="553"/>
      <c r="N266" s="553"/>
      <c r="O266" s="553"/>
      <c r="P266" s="553"/>
      <c r="Q266" s="553"/>
    </row>
    <row r="267" spans="2:17" ht="42.75">
      <c r="B267" s="434"/>
      <c r="C267" s="412"/>
      <c r="D267" s="658" t="s">
        <v>1190</v>
      </c>
      <c r="E267" s="658" t="s">
        <v>1126</v>
      </c>
      <c r="F267" s="658" t="s">
        <v>1191</v>
      </c>
      <c r="G267" s="547"/>
      <c r="H267" s="562"/>
      <c r="I267" s="562"/>
      <c r="J267" s="562"/>
      <c r="K267" s="553"/>
      <c r="L267" s="553"/>
      <c r="M267" s="553"/>
      <c r="N267" s="553"/>
      <c r="O267" s="553"/>
      <c r="P267" s="553"/>
      <c r="Q267" s="553"/>
    </row>
    <row r="268" spans="2:17" ht="14.25">
      <c r="B268" s="430" t="s">
        <v>1165</v>
      </c>
      <c r="C268" s="432">
        <v>193</v>
      </c>
      <c r="D268" s="728"/>
      <c r="E268" s="728"/>
      <c r="F268" s="728"/>
      <c r="G268" s="547"/>
      <c r="H268" s="562"/>
      <c r="I268" s="562"/>
      <c r="J268" s="562"/>
      <c r="K268" s="553"/>
      <c r="L268" s="553"/>
      <c r="M268" s="553"/>
      <c r="N268" s="553"/>
      <c r="O268" s="553"/>
      <c r="P268" s="553"/>
      <c r="Q268" s="553"/>
    </row>
    <row r="269" spans="2:17" ht="14.25">
      <c r="B269" s="430" t="s">
        <v>1192</v>
      </c>
      <c r="C269" s="432">
        <v>194</v>
      </c>
      <c r="D269" s="728"/>
      <c r="E269" s="728"/>
      <c r="F269" s="728"/>
      <c r="G269" s="547"/>
      <c r="H269" s="562"/>
      <c r="I269" s="562"/>
      <c r="J269" s="562"/>
      <c r="K269" s="553"/>
      <c r="L269" s="553"/>
      <c r="M269" s="628"/>
      <c r="N269" s="628"/>
      <c r="O269" s="628"/>
      <c r="P269" s="628"/>
      <c r="Q269" s="628"/>
    </row>
    <row r="270" spans="2:17" ht="14.25">
      <c r="B270" s="430" t="s">
        <v>1167</v>
      </c>
      <c r="C270" s="432">
        <v>195</v>
      </c>
      <c r="D270" s="728"/>
      <c r="E270" s="728"/>
      <c r="F270" s="728"/>
      <c r="G270" s="547"/>
      <c r="H270" s="562"/>
      <c r="I270" s="562"/>
      <c r="J270" s="562"/>
      <c r="K270" s="553"/>
      <c r="L270" s="553"/>
      <c r="M270" s="628"/>
      <c r="N270" s="628"/>
      <c r="O270" s="628"/>
      <c r="P270" s="628"/>
      <c r="Q270" s="628"/>
    </row>
    <row r="271" spans="1:17" ht="14.25">
      <c r="A271" s="18"/>
      <c r="B271" s="58"/>
      <c r="C271" s="58"/>
      <c r="D271" s="547"/>
      <c r="E271" s="547"/>
      <c r="F271" s="547"/>
      <c r="G271" s="547"/>
      <c r="H271" s="627"/>
      <c r="I271" s="627"/>
      <c r="J271" s="628"/>
      <c r="K271" s="628"/>
      <c r="L271" s="628"/>
      <c r="M271" s="628"/>
      <c r="N271" s="628"/>
      <c r="O271" s="628"/>
      <c r="P271" s="628"/>
      <c r="Q271" s="628"/>
    </row>
    <row r="272" spans="2:17" ht="14.25">
      <c r="B272" s="433"/>
      <c r="C272" s="433"/>
      <c r="D272" s="727"/>
      <c r="E272" s="727"/>
      <c r="F272" s="727"/>
      <c r="G272" s="727"/>
      <c r="H272" s="562"/>
      <c r="I272" s="562"/>
      <c r="J272" s="562"/>
      <c r="K272" s="553"/>
      <c r="L272" s="553"/>
      <c r="M272" s="628"/>
      <c r="N272" s="628"/>
      <c r="O272" s="628"/>
      <c r="P272" s="628"/>
      <c r="Q272" s="628"/>
    </row>
    <row r="273" spans="2:17" ht="14.25">
      <c r="B273" s="433"/>
      <c r="C273" s="433"/>
      <c r="D273" s="727"/>
      <c r="E273" s="727"/>
      <c r="F273" s="727"/>
      <c r="G273" s="727"/>
      <c r="H273" s="562"/>
      <c r="I273" s="562"/>
      <c r="J273" s="562"/>
      <c r="K273" s="553"/>
      <c r="L273" s="553"/>
      <c r="M273" s="553"/>
      <c r="N273" s="553"/>
      <c r="O273" s="553"/>
      <c r="P273" s="553"/>
      <c r="Q273" s="553"/>
    </row>
    <row r="274" spans="2:17" ht="14.25">
      <c r="B274" s="712" t="s">
        <v>1193</v>
      </c>
      <c r="C274" s="713"/>
      <c r="D274" s="720"/>
      <c r="E274" s="720"/>
      <c r="F274" s="720"/>
      <c r="G274" s="721"/>
      <c r="H274" s="562"/>
      <c r="I274" s="562"/>
      <c r="J274" s="562"/>
      <c r="K274" s="553"/>
      <c r="L274" s="628"/>
      <c r="M274" s="553"/>
      <c r="N274" s="553"/>
      <c r="O274" s="553"/>
      <c r="P274" s="553"/>
      <c r="Q274" s="553"/>
    </row>
    <row r="275" spans="2:17" ht="71.25">
      <c r="B275" s="136"/>
      <c r="C275" s="253"/>
      <c r="D275" s="658" t="s">
        <v>1194</v>
      </c>
      <c r="E275" s="658" t="s">
        <v>1195</v>
      </c>
      <c r="F275" s="658" t="s">
        <v>1196</v>
      </c>
      <c r="G275" s="658" t="s">
        <v>1197</v>
      </c>
      <c r="H275" s="562"/>
      <c r="I275" s="562"/>
      <c r="J275" s="562"/>
      <c r="K275" s="553"/>
      <c r="L275" s="628"/>
      <c r="M275" s="553"/>
      <c r="N275" s="553"/>
      <c r="O275" s="553"/>
      <c r="P275" s="553"/>
      <c r="Q275" s="553"/>
    </row>
    <row r="276" spans="2:17" ht="28.5">
      <c r="B276" s="434" t="s">
        <v>1584</v>
      </c>
      <c r="C276" s="259">
        <v>196</v>
      </c>
      <c r="D276" s="681"/>
      <c r="E276" s="681"/>
      <c r="F276" s="816"/>
      <c r="G276" s="816"/>
      <c r="H276" s="562"/>
      <c r="I276" s="562"/>
      <c r="J276" s="562"/>
      <c r="K276" s="553"/>
      <c r="L276" s="628"/>
      <c r="M276" s="628"/>
      <c r="N276" s="628"/>
      <c r="O276" s="628"/>
      <c r="P276" s="628"/>
      <c r="Q276" s="628"/>
    </row>
    <row r="277" spans="2:17" ht="28.5">
      <c r="B277" s="430" t="s">
        <v>1585</v>
      </c>
      <c r="C277" s="259">
        <v>197</v>
      </c>
      <c r="D277" s="681"/>
      <c r="E277" s="681"/>
      <c r="F277" s="816"/>
      <c r="G277" s="816"/>
      <c r="H277" s="562"/>
      <c r="I277" s="562"/>
      <c r="J277" s="562"/>
      <c r="K277" s="553"/>
      <c r="L277" s="628"/>
      <c r="M277" s="553"/>
      <c r="N277" s="553"/>
      <c r="O277" s="553"/>
      <c r="P277" s="553"/>
      <c r="Q277" s="553"/>
    </row>
    <row r="278" spans="2:17" ht="14.25">
      <c r="B278" s="430" t="s">
        <v>1198</v>
      </c>
      <c r="C278" s="259">
        <v>198</v>
      </c>
      <c r="D278" s="681"/>
      <c r="E278" s="681"/>
      <c r="F278" s="816"/>
      <c r="G278" s="816"/>
      <c r="H278" s="562"/>
      <c r="I278" s="562"/>
      <c r="J278" s="562"/>
      <c r="K278" s="553"/>
      <c r="L278" s="628"/>
      <c r="M278" s="553"/>
      <c r="N278" s="553"/>
      <c r="O278" s="553"/>
      <c r="P278" s="553"/>
      <c r="Q278" s="553"/>
    </row>
    <row r="279" spans="2:17" ht="28.5">
      <c r="B279" s="430" t="s">
        <v>1199</v>
      </c>
      <c r="C279" s="259">
        <v>199</v>
      </c>
      <c r="D279" s="681"/>
      <c r="E279" s="681"/>
      <c r="F279" s="816"/>
      <c r="G279" s="816"/>
      <c r="H279" s="562"/>
      <c r="I279" s="562"/>
      <c r="J279" s="562"/>
      <c r="K279" s="553"/>
      <c r="L279" s="553"/>
      <c r="M279" s="553"/>
      <c r="N279" s="553"/>
      <c r="O279" s="553"/>
      <c r="P279" s="553"/>
      <c r="Q279" s="553"/>
    </row>
    <row r="280" spans="2:17" ht="14.25">
      <c r="B280" s="430" t="s">
        <v>1200</v>
      </c>
      <c r="C280" s="259">
        <v>200</v>
      </c>
      <c r="D280" s="681"/>
      <c r="E280" s="681"/>
      <c r="F280" s="816"/>
      <c r="G280" s="816"/>
      <c r="H280" s="562"/>
      <c r="I280" s="562"/>
      <c r="J280" s="562"/>
      <c r="K280" s="553"/>
      <c r="L280" s="553"/>
      <c r="M280" s="553"/>
      <c r="N280" s="553"/>
      <c r="O280" s="553"/>
      <c r="P280" s="553"/>
      <c r="Q280" s="553"/>
    </row>
    <row r="281" spans="2:17" ht="14.25">
      <c r="B281" s="430" t="s">
        <v>1165</v>
      </c>
      <c r="C281" s="259">
        <v>201</v>
      </c>
      <c r="D281" s="816"/>
      <c r="E281" s="520"/>
      <c r="F281" s="520"/>
      <c r="G281" s="520"/>
      <c r="H281" s="562"/>
      <c r="I281" s="562"/>
      <c r="J281" s="562"/>
      <c r="K281" s="553"/>
      <c r="L281" s="553"/>
      <c r="M281" s="553"/>
      <c r="N281" s="553"/>
      <c r="O281" s="553"/>
      <c r="P281" s="553"/>
      <c r="Q281" s="553"/>
    </row>
    <row r="282" spans="2:17" ht="14.25">
      <c r="B282" s="430" t="s">
        <v>1201</v>
      </c>
      <c r="C282" s="259">
        <v>202</v>
      </c>
      <c r="D282" s="816"/>
      <c r="E282" s="520"/>
      <c r="F282" s="520"/>
      <c r="G282" s="520"/>
      <c r="H282" s="562"/>
      <c r="I282" s="562"/>
      <c r="J282" s="562"/>
      <c r="K282" s="553"/>
      <c r="L282" s="553"/>
      <c r="M282" s="553"/>
      <c r="N282" s="553"/>
      <c r="O282" s="553"/>
      <c r="P282" s="553"/>
      <c r="Q282" s="553"/>
    </row>
    <row r="283" spans="2:17" ht="14.25">
      <c r="B283" s="430" t="s">
        <v>1167</v>
      </c>
      <c r="C283" s="259">
        <v>203</v>
      </c>
      <c r="D283" s="817"/>
      <c r="E283" s="520"/>
      <c r="F283" s="520"/>
      <c r="G283" s="520"/>
      <c r="H283" s="562"/>
      <c r="I283" s="562"/>
      <c r="J283" s="562"/>
      <c r="K283" s="553"/>
      <c r="L283" s="553"/>
      <c r="M283" s="553"/>
      <c r="N283" s="553"/>
      <c r="O283" s="553"/>
      <c r="P283" s="553"/>
      <c r="Q283" s="553"/>
    </row>
    <row r="284" spans="4:17" ht="22.5" customHeight="1">
      <c r="D284" s="562"/>
      <c r="E284" s="562"/>
      <c r="F284" s="562"/>
      <c r="G284" s="562"/>
      <c r="H284" s="562"/>
      <c r="I284" s="562"/>
      <c r="J284" s="562"/>
      <c r="K284" s="553"/>
      <c r="L284" s="553"/>
      <c r="M284" s="553"/>
      <c r="N284" s="553"/>
      <c r="O284" s="553"/>
      <c r="P284" s="553"/>
      <c r="Q284" s="553"/>
    </row>
    <row r="285" spans="4:17" ht="14.25">
      <c r="D285" s="562"/>
      <c r="E285" s="562"/>
      <c r="F285" s="562"/>
      <c r="G285" s="562"/>
      <c r="H285" s="562"/>
      <c r="I285" s="562"/>
      <c r="J285" s="562"/>
      <c r="K285" s="553"/>
      <c r="L285" s="553"/>
      <c r="M285" s="553"/>
      <c r="N285" s="553"/>
      <c r="O285" s="553"/>
      <c r="P285" s="553"/>
      <c r="Q285" s="553"/>
    </row>
    <row r="286" spans="1:17" ht="41.25" customHeight="1">
      <c r="A286" s="898" t="s">
        <v>1237</v>
      </c>
      <c r="B286" s="899"/>
      <c r="C286" s="264"/>
      <c r="D286" s="881" t="s">
        <v>1233</v>
      </c>
      <c r="E286" s="882"/>
      <c r="F286" s="881" t="s">
        <v>1586</v>
      </c>
      <c r="G286" s="882"/>
      <c r="H286" s="881" t="s">
        <v>1587</v>
      </c>
      <c r="I286" s="882"/>
      <c r="J286" s="881" t="s">
        <v>1588</v>
      </c>
      <c r="K286" s="882"/>
      <c r="L286" s="881" t="s">
        <v>1246</v>
      </c>
      <c r="M286" s="882"/>
      <c r="N286" s="885" t="s">
        <v>1234</v>
      </c>
      <c r="O286" s="885" t="s">
        <v>1126</v>
      </c>
      <c r="P286" s="885" t="s">
        <v>1127</v>
      </c>
      <c r="Q286" s="885" t="s">
        <v>1235</v>
      </c>
    </row>
    <row r="287" spans="1:17" ht="42.75">
      <c r="A287" s="900"/>
      <c r="B287" s="901"/>
      <c r="C287" s="265"/>
      <c r="D287" s="714" t="s">
        <v>1247</v>
      </c>
      <c r="E287" s="714" t="s">
        <v>1526</v>
      </c>
      <c r="F287" s="714" t="s">
        <v>1247</v>
      </c>
      <c r="G287" s="714" t="s">
        <v>1526</v>
      </c>
      <c r="H287" s="714" t="s">
        <v>1247</v>
      </c>
      <c r="I287" s="714" t="s">
        <v>1526</v>
      </c>
      <c r="J287" s="714" t="s">
        <v>1247</v>
      </c>
      <c r="K287" s="714" t="s">
        <v>1526</v>
      </c>
      <c r="L287" s="714" t="s">
        <v>1247</v>
      </c>
      <c r="M287" s="714" t="s">
        <v>1526</v>
      </c>
      <c r="N287" s="885"/>
      <c r="O287" s="885"/>
      <c r="P287" s="885"/>
      <c r="Q287" s="885"/>
    </row>
    <row r="288" spans="1:17" ht="15" customHeight="1">
      <c r="A288" s="145"/>
      <c r="B288" s="146" t="s">
        <v>1202</v>
      </c>
      <c r="C288" s="256">
        <v>204</v>
      </c>
      <c r="D288" s="520"/>
      <c r="E288" s="520"/>
      <c r="F288" s="520"/>
      <c r="G288" s="520"/>
      <c r="H288" s="520"/>
      <c r="I288" s="520"/>
      <c r="J288" s="520"/>
      <c r="K288" s="520"/>
      <c r="L288" s="520"/>
      <c r="M288" s="520"/>
      <c r="N288" s="528"/>
      <c r="O288" s="520"/>
      <c r="P288" s="520"/>
      <c r="Q288" s="528"/>
    </row>
    <row r="289" spans="1:17" ht="15" customHeight="1">
      <c r="A289" s="145"/>
      <c r="B289" s="146" t="s">
        <v>1203</v>
      </c>
      <c r="C289" s="256">
        <v>205</v>
      </c>
      <c r="D289" s="520"/>
      <c r="E289" s="520"/>
      <c r="F289" s="520"/>
      <c r="G289" s="520"/>
      <c r="H289" s="520"/>
      <c r="I289" s="520"/>
      <c r="J289" s="520"/>
      <c r="K289" s="520"/>
      <c r="L289" s="520"/>
      <c r="M289" s="520"/>
      <c r="N289" s="528"/>
      <c r="O289" s="520"/>
      <c r="P289" s="520"/>
      <c r="Q289" s="528"/>
    </row>
    <row r="290" spans="1:17" ht="15" customHeight="1">
      <c r="A290" s="145"/>
      <c r="B290" s="146" t="s">
        <v>1204</v>
      </c>
      <c r="C290" s="256">
        <v>206</v>
      </c>
      <c r="D290" s="520"/>
      <c r="E290" s="520"/>
      <c r="F290" s="520"/>
      <c r="G290" s="520"/>
      <c r="H290" s="520"/>
      <c r="I290" s="520"/>
      <c r="J290" s="520"/>
      <c r="K290" s="520"/>
      <c r="L290" s="520"/>
      <c r="M290" s="520"/>
      <c r="N290" s="528"/>
      <c r="O290" s="520"/>
      <c r="P290" s="520"/>
      <c r="Q290" s="528"/>
    </row>
    <row r="291" spans="1:17" ht="15" customHeight="1">
      <c r="A291" s="145"/>
      <c r="B291" s="146" t="s">
        <v>1205</v>
      </c>
      <c r="C291" s="256">
        <v>207</v>
      </c>
      <c r="D291" s="520"/>
      <c r="E291" s="520"/>
      <c r="F291" s="520"/>
      <c r="G291" s="520"/>
      <c r="H291" s="520"/>
      <c r="I291" s="520"/>
      <c r="J291" s="520"/>
      <c r="K291" s="520"/>
      <c r="L291" s="520"/>
      <c r="M291" s="520"/>
      <c r="N291" s="528"/>
      <c r="O291" s="520"/>
      <c r="P291" s="520"/>
      <c r="Q291" s="528"/>
    </row>
    <row r="292" spans="1:17" ht="15" customHeight="1">
      <c r="A292" s="145"/>
      <c r="B292" s="146" t="s">
        <v>1206</v>
      </c>
      <c r="C292" s="256">
        <v>208</v>
      </c>
      <c r="D292" s="520"/>
      <c r="E292" s="520"/>
      <c r="F292" s="520"/>
      <c r="G292" s="520"/>
      <c r="H292" s="520"/>
      <c r="I292" s="520"/>
      <c r="J292" s="520"/>
      <c r="K292" s="520"/>
      <c r="L292" s="520"/>
      <c r="M292" s="520"/>
      <c r="N292" s="528"/>
      <c r="O292" s="520"/>
      <c r="P292" s="520"/>
      <c r="Q292" s="528"/>
    </row>
    <row r="293" spans="1:17" ht="15" customHeight="1">
      <c r="A293" s="145"/>
      <c r="B293" s="146" t="s">
        <v>1207</v>
      </c>
      <c r="C293" s="256">
        <v>209</v>
      </c>
      <c r="D293" s="520"/>
      <c r="E293" s="520"/>
      <c r="F293" s="520"/>
      <c r="G293" s="520"/>
      <c r="H293" s="520"/>
      <c r="I293" s="520"/>
      <c r="J293" s="520"/>
      <c r="K293" s="520"/>
      <c r="L293" s="520"/>
      <c r="M293" s="520"/>
      <c r="N293" s="528"/>
      <c r="O293" s="520"/>
      <c r="P293" s="520"/>
      <c r="Q293" s="528"/>
    </row>
    <row r="294" spans="1:17" ht="15" customHeight="1">
      <c r="A294" s="145"/>
      <c r="B294" s="146" t="s">
        <v>1208</v>
      </c>
      <c r="C294" s="256">
        <v>210</v>
      </c>
      <c r="D294" s="520"/>
      <c r="E294" s="520"/>
      <c r="F294" s="520"/>
      <c r="G294" s="520"/>
      <c r="H294" s="520"/>
      <c r="I294" s="520"/>
      <c r="J294" s="520"/>
      <c r="K294" s="520"/>
      <c r="L294" s="520"/>
      <c r="M294" s="520"/>
      <c r="N294" s="528"/>
      <c r="O294" s="520"/>
      <c r="P294" s="520"/>
      <c r="Q294" s="528"/>
    </row>
    <row r="295" spans="1:17" ht="15" customHeight="1">
      <c r="A295" s="145"/>
      <c r="B295" s="146" t="s">
        <v>1209</v>
      </c>
      <c r="C295" s="256">
        <v>211</v>
      </c>
      <c r="D295" s="520"/>
      <c r="E295" s="520"/>
      <c r="F295" s="520"/>
      <c r="G295" s="520"/>
      <c r="H295" s="520"/>
      <c r="I295" s="520"/>
      <c r="J295" s="520"/>
      <c r="K295" s="520"/>
      <c r="L295" s="520"/>
      <c r="M295" s="520"/>
      <c r="N295" s="528"/>
      <c r="O295" s="520"/>
      <c r="P295" s="520"/>
      <c r="Q295" s="528"/>
    </row>
    <row r="296" spans="1:17" ht="15" customHeight="1">
      <c r="A296" s="145"/>
      <c r="B296" s="146" t="s">
        <v>1210</v>
      </c>
      <c r="C296" s="256">
        <v>212</v>
      </c>
      <c r="D296" s="520"/>
      <c r="E296" s="520"/>
      <c r="F296" s="520"/>
      <c r="G296" s="520"/>
      <c r="H296" s="520"/>
      <c r="I296" s="520"/>
      <c r="J296" s="520"/>
      <c r="K296" s="520"/>
      <c r="L296" s="520"/>
      <c r="M296" s="520"/>
      <c r="N296" s="528"/>
      <c r="O296" s="520"/>
      <c r="P296" s="520"/>
      <c r="Q296" s="528"/>
    </row>
    <row r="297" spans="1:17" ht="15" customHeight="1">
      <c r="A297" s="145"/>
      <c r="B297" s="146" t="s">
        <v>1211</v>
      </c>
      <c r="C297" s="256">
        <v>213</v>
      </c>
      <c r="D297" s="520"/>
      <c r="E297" s="520"/>
      <c r="F297" s="520"/>
      <c r="G297" s="520"/>
      <c r="H297" s="520"/>
      <c r="I297" s="520"/>
      <c r="J297" s="520"/>
      <c r="K297" s="520"/>
      <c r="L297" s="520"/>
      <c r="M297" s="520"/>
      <c r="N297" s="528"/>
      <c r="O297" s="520"/>
      <c r="P297" s="520"/>
      <c r="Q297" s="528"/>
    </row>
    <row r="298" spans="1:17" ht="15" customHeight="1">
      <c r="A298" s="145"/>
      <c r="B298" s="146" t="s">
        <v>1212</v>
      </c>
      <c r="C298" s="256">
        <v>214</v>
      </c>
      <c r="D298" s="520"/>
      <c r="E298" s="520"/>
      <c r="F298" s="520"/>
      <c r="G298" s="520"/>
      <c r="H298" s="520"/>
      <c r="I298" s="520"/>
      <c r="J298" s="520"/>
      <c r="K298" s="520"/>
      <c r="L298" s="520"/>
      <c r="M298" s="520"/>
      <c r="N298" s="528"/>
      <c r="O298" s="520"/>
      <c r="P298" s="520"/>
      <c r="Q298" s="528"/>
    </row>
    <row r="299" spans="1:17" ht="15" customHeight="1">
      <c r="A299" s="145"/>
      <c r="B299" s="146" t="s">
        <v>1213</v>
      </c>
      <c r="C299" s="256">
        <v>215</v>
      </c>
      <c r="D299" s="520"/>
      <c r="E299" s="520"/>
      <c r="F299" s="520"/>
      <c r="G299" s="520"/>
      <c r="H299" s="520"/>
      <c r="I299" s="520"/>
      <c r="J299" s="520"/>
      <c r="K299" s="520"/>
      <c r="L299" s="520"/>
      <c r="M299" s="520"/>
      <c r="N299" s="528"/>
      <c r="O299" s="520"/>
      <c r="P299" s="520"/>
      <c r="Q299" s="528"/>
    </row>
    <row r="300" spans="1:17" ht="15" customHeight="1">
      <c r="A300" s="145"/>
      <c r="B300" s="146" t="s">
        <v>1214</v>
      </c>
      <c r="C300" s="256">
        <v>216</v>
      </c>
      <c r="D300" s="520"/>
      <c r="E300" s="520"/>
      <c r="F300" s="520"/>
      <c r="G300" s="520"/>
      <c r="H300" s="520"/>
      <c r="I300" s="520"/>
      <c r="J300" s="520"/>
      <c r="K300" s="520"/>
      <c r="L300" s="520"/>
      <c r="M300" s="520"/>
      <c r="N300" s="528"/>
      <c r="O300" s="520"/>
      <c r="P300" s="520"/>
      <c r="Q300" s="528"/>
    </row>
    <row r="301" spans="1:17" ht="15" customHeight="1">
      <c r="A301" s="145"/>
      <c r="B301" s="146" t="s">
        <v>1215</v>
      </c>
      <c r="C301" s="256">
        <v>217</v>
      </c>
      <c r="D301" s="520"/>
      <c r="E301" s="520"/>
      <c r="F301" s="520"/>
      <c r="G301" s="520"/>
      <c r="H301" s="520"/>
      <c r="I301" s="520"/>
      <c r="J301" s="520"/>
      <c r="K301" s="520"/>
      <c r="L301" s="520"/>
      <c r="M301" s="520"/>
      <c r="N301" s="528"/>
      <c r="O301" s="520"/>
      <c r="P301" s="520"/>
      <c r="Q301" s="528"/>
    </row>
    <row r="302" spans="1:17" ht="15" customHeight="1">
      <c r="A302" s="145"/>
      <c r="B302" s="146" t="s">
        <v>1216</v>
      </c>
      <c r="C302" s="256">
        <v>218</v>
      </c>
      <c r="D302" s="520"/>
      <c r="E302" s="520"/>
      <c r="F302" s="520"/>
      <c r="G302" s="520"/>
      <c r="H302" s="520"/>
      <c r="I302" s="520"/>
      <c r="J302" s="520"/>
      <c r="K302" s="520"/>
      <c r="L302" s="520"/>
      <c r="M302" s="520"/>
      <c r="N302" s="528"/>
      <c r="O302" s="520"/>
      <c r="P302" s="520"/>
      <c r="Q302" s="528"/>
    </row>
    <row r="303" spans="1:17" ht="15" customHeight="1">
      <c r="A303" s="145"/>
      <c r="B303" s="146" t="s">
        <v>1217</v>
      </c>
      <c r="C303" s="256">
        <v>219</v>
      </c>
      <c r="D303" s="520"/>
      <c r="E303" s="520"/>
      <c r="F303" s="520"/>
      <c r="G303" s="520"/>
      <c r="H303" s="520"/>
      <c r="I303" s="520"/>
      <c r="J303" s="520"/>
      <c r="K303" s="520"/>
      <c r="L303" s="520"/>
      <c r="M303" s="520"/>
      <c r="N303" s="528"/>
      <c r="O303" s="520"/>
      <c r="P303" s="520"/>
      <c r="Q303" s="528"/>
    </row>
    <row r="304" spans="1:17" ht="15" customHeight="1">
      <c r="A304" s="145"/>
      <c r="B304" s="146" t="s">
        <v>1218</v>
      </c>
      <c r="C304" s="256">
        <v>220</v>
      </c>
      <c r="D304" s="520"/>
      <c r="E304" s="520"/>
      <c r="F304" s="520"/>
      <c r="G304" s="520"/>
      <c r="H304" s="520"/>
      <c r="I304" s="520"/>
      <c r="J304" s="520"/>
      <c r="K304" s="520"/>
      <c r="L304" s="520"/>
      <c r="M304" s="520"/>
      <c r="N304" s="528"/>
      <c r="O304" s="520"/>
      <c r="P304" s="520"/>
      <c r="Q304" s="528"/>
    </row>
    <row r="305" spans="1:17" ht="15" customHeight="1">
      <c r="A305" s="145"/>
      <c r="B305" s="146" t="s">
        <v>1219</v>
      </c>
      <c r="C305" s="256">
        <v>221</v>
      </c>
      <c r="D305" s="520"/>
      <c r="E305" s="520"/>
      <c r="F305" s="520"/>
      <c r="G305" s="520"/>
      <c r="H305" s="520"/>
      <c r="I305" s="520"/>
      <c r="J305" s="520"/>
      <c r="K305" s="520"/>
      <c r="L305" s="520"/>
      <c r="M305" s="520"/>
      <c r="N305" s="528"/>
      <c r="O305" s="520"/>
      <c r="P305" s="520"/>
      <c r="Q305" s="528"/>
    </row>
    <row r="306" spans="1:17" ht="15" customHeight="1">
      <c r="A306" s="145"/>
      <c r="B306" s="146" t="s">
        <v>1220</v>
      </c>
      <c r="C306" s="256">
        <v>222</v>
      </c>
      <c r="D306" s="520"/>
      <c r="E306" s="520"/>
      <c r="F306" s="520"/>
      <c r="G306" s="520"/>
      <c r="H306" s="520"/>
      <c r="I306" s="520"/>
      <c r="J306" s="520"/>
      <c r="K306" s="520"/>
      <c r="L306" s="520"/>
      <c r="M306" s="520"/>
      <c r="N306" s="528"/>
      <c r="O306" s="520"/>
      <c r="P306" s="520"/>
      <c r="Q306" s="528"/>
    </row>
    <row r="307" spans="1:17" ht="15" customHeight="1">
      <c r="A307" s="145"/>
      <c r="B307" s="146" t="s">
        <v>1221</v>
      </c>
      <c r="C307" s="256">
        <v>223</v>
      </c>
      <c r="D307" s="520"/>
      <c r="E307" s="520"/>
      <c r="F307" s="520"/>
      <c r="G307" s="520"/>
      <c r="H307" s="520"/>
      <c r="I307" s="520"/>
      <c r="J307" s="520"/>
      <c r="K307" s="520"/>
      <c r="L307" s="520"/>
      <c r="M307" s="520"/>
      <c r="N307" s="528"/>
      <c r="O307" s="520"/>
      <c r="P307" s="520"/>
      <c r="Q307" s="528"/>
    </row>
    <row r="308" spans="1:17" ht="15" customHeight="1">
      <c r="A308" s="145"/>
      <c r="B308" s="146" t="s">
        <v>1222</v>
      </c>
      <c r="C308" s="256">
        <v>224</v>
      </c>
      <c r="D308" s="520"/>
      <c r="E308" s="520"/>
      <c r="F308" s="520"/>
      <c r="G308" s="520"/>
      <c r="H308" s="520"/>
      <c r="I308" s="520"/>
      <c r="J308" s="520"/>
      <c r="K308" s="520"/>
      <c r="L308" s="520"/>
      <c r="M308" s="520"/>
      <c r="N308" s="528"/>
      <c r="O308" s="520"/>
      <c r="P308" s="520"/>
      <c r="Q308" s="528"/>
    </row>
    <row r="309" spans="1:17" ht="15" customHeight="1">
      <c r="A309" s="145"/>
      <c r="B309" s="146" t="s">
        <v>1223</v>
      </c>
      <c r="C309" s="256">
        <v>225</v>
      </c>
      <c r="D309" s="520"/>
      <c r="E309" s="520"/>
      <c r="F309" s="520"/>
      <c r="G309" s="520"/>
      <c r="H309" s="520"/>
      <c r="I309" s="520"/>
      <c r="J309" s="520"/>
      <c r="K309" s="520"/>
      <c r="L309" s="520"/>
      <c r="M309" s="520"/>
      <c r="N309" s="528"/>
      <c r="O309" s="520"/>
      <c r="P309" s="520"/>
      <c r="Q309" s="528"/>
    </row>
    <row r="310" spans="1:17" ht="15" customHeight="1">
      <c r="A310" s="145"/>
      <c r="B310" s="146" t="s">
        <v>1224</v>
      </c>
      <c r="C310" s="256">
        <v>226</v>
      </c>
      <c r="D310" s="520"/>
      <c r="E310" s="520"/>
      <c r="F310" s="520"/>
      <c r="G310" s="520"/>
      <c r="H310" s="520"/>
      <c r="I310" s="520"/>
      <c r="J310" s="520"/>
      <c r="K310" s="520"/>
      <c r="L310" s="520"/>
      <c r="M310" s="520"/>
      <c r="N310" s="528"/>
      <c r="O310" s="520"/>
      <c r="P310" s="520"/>
      <c r="Q310" s="528"/>
    </row>
    <row r="311" spans="1:17" ht="15" customHeight="1">
      <c r="A311" s="145"/>
      <c r="B311" s="146" t="s">
        <v>1225</v>
      </c>
      <c r="C311" s="256">
        <v>227</v>
      </c>
      <c r="D311" s="520"/>
      <c r="E311" s="520"/>
      <c r="F311" s="520"/>
      <c r="G311" s="520"/>
      <c r="H311" s="520"/>
      <c r="I311" s="520"/>
      <c r="J311" s="520"/>
      <c r="K311" s="520"/>
      <c r="L311" s="520"/>
      <c r="M311" s="520"/>
      <c r="N311" s="528"/>
      <c r="O311" s="520"/>
      <c r="P311" s="520"/>
      <c r="Q311" s="528"/>
    </row>
    <row r="312" spans="1:17" ht="15" customHeight="1">
      <c r="A312" s="145"/>
      <c r="B312" s="146" t="s">
        <v>1226</v>
      </c>
      <c r="C312" s="256">
        <v>228</v>
      </c>
      <c r="D312" s="520"/>
      <c r="E312" s="520"/>
      <c r="F312" s="520"/>
      <c r="G312" s="520"/>
      <c r="H312" s="520"/>
      <c r="I312" s="520"/>
      <c r="J312" s="520"/>
      <c r="K312" s="520"/>
      <c r="L312" s="520"/>
      <c r="M312" s="520"/>
      <c r="N312" s="528"/>
      <c r="O312" s="520"/>
      <c r="P312" s="520"/>
      <c r="Q312" s="528"/>
    </row>
    <row r="313" spans="1:17" ht="15" customHeight="1">
      <c r="A313" s="145"/>
      <c r="B313" s="146" t="s">
        <v>1227</v>
      </c>
      <c r="C313" s="256">
        <v>229</v>
      </c>
      <c r="D313" s="520"/>
      <c r="E313" s="520"/>
      <c r="F313" s="520"/>
      <c r="G313" s="520"/>
      <c r="H313" s="520"/>
      <c r="I313" s="520"/>
      <c r="J313" s="520"/>
      <c r="K313" s="520"/>
      <c r="L313" s="520"/>
      <c r="M313" s="520"/>
      <c r="N313" s="528"/>
      <c r="O313" s="520"/>
      <c r="P313" s="520"/>
      <c r="Q313" s="528"/>
    </row>
    <row r="314" spans="1:17" ht="15" customHeight="1">
      <c r="A314" s="145"/>
      <c r="B314" s="146" t="s">
        <v>1228</v>
      </c>
      <c r="C314" s="256">
        <v>230</v>
      </c>
      <c r="D314" s="520"/>
      <c r="E314" s="520"/>
      <c r="F314" s="520"/>
      <c r="G314" s="520"/>
      <c r="H314" s="520"/>
      <c r="I314" s="520"/>
      <c r="J314" s="520"/>
      <c r="K314" s="520"/>
      <c r="L314" s="520"/>
      <c r="M314" s="520"/>
      <c r="N314" s="528"/>
      <c r="O314" s="520"/>
      <c r="P314" s="520"/>
      <c r="Q314" s="528"/>
    </row>
    <row r="315" spans="1:17" ht="15" customHeight="1">
      <c r="A315" s="145"/>
      <c r="B315" s="146" t="s">
        <v>1229</v>
      </c>
      <c r="C315" s="256">
        <v>231</v>
      </c>
      <c r="D315" s="520"/>
      <c r="E315" s="520"/>
      <c r="F315" s="520"/>
      <c r="G315" s="520"/>
      <c r="H315" s="520"/>
      <c r="I315" s="520"/>
      <c r="J315" s="520"/>
      <c r="K315" s="520"/>
      <c r="L315" s="520"/>
      <c r="M315" s="520"/>
      <c r="N315" s="528"/>
      <c r="O315" s="520"/>
      <c r="P315" s="520"/>
      <c r="Q315" s="528"/>
    </row>
    <row r="316" spans="1:17" ht="15" customHeight="1">
      <c r="A316" s="145"/>
      <c r="B316" s="146" t="s">
        <v>1230</v>
      </c>
      <c r="C316" s="256">
        <v>232</v>
      </c>
      <c r="D316" s="520"/>
      <c r="E316" s="520"/>
      <c r="F316" s="520"/>
      <c r="G316" s="520"/>
      <c r="H316" s="520"/>
      <c r="I316" s="520"/>
      <c r="J316" s="520"/>
      <c r="K316" s="520"/>
      <c r="L316" s="520"/>
      <c r="M316" s="520"/>
      <c r="N316" s="528"/>
      <c r="O316" s="520"/>
      <c r="P316" s="520"/>
      <c r="Q316" s="528"/>
    </row>
    <row r="317" spans="1:17" ht="15" customHeight="1">
      <c r="A317" s="145"/>
      <c r="B317" s="146" t="s">
        <v>1231</v>
      </c>
      <c r="C317" s="256">
        <v>233</v>
      </c>
      <c r="D317" s="520"/>
      <c r="E317" s="520"/>
      <c r="F317" s="520"/>
      <c r="G317" s="520"/>
      <c r="H317" s="520"/>
      <c r="I317" s="520"/>
      <c r="J317" s="520"/>
      <c r="K317" s="520"/>
      <c r="L317" s="520"/>
      <c r="M317" s="520"/>
      <c r="N317" s="528"/>
      <c r="O317" s="520"/>
      <c r="P317" s="520"/>
      <c r="Q317" s="528"/>
    </row>
    <row r="318" spans="1:17" ht="15" customHeight="1">
      <c r="A318" s="145"/>
      <c r="B318" s="146" t="s">
        <v>1232</v>
      </c>
      <c r="C318" s="256">
        <v>234</v>
      </c>
      <c r="D318" s="520"/>
      <c r="E318" s="520"/>
      <c r="F318" s="520"/>
      <c r="G318" s="520"/>
      <c r="H318" s="520"/>
      <c r="I318" s="520"/>
      <c r="J318" s="520"/>
      <c r="K318" s="520"/>
      <c r="L318" s="520"/>
      <c r="M318" s="520"/>
      <c r="N318" s="528"/>
      <c r="O318" s="520"/>
      <c r="P318" s="520"/>
      <c r="Q318" s="528"/>
    </row>
    <row r="319" spans="1:17" ht="14.25">
      <c r="A319" s="155"/>
      <c r="B319" s="156" t="s">
        <v>1238</v>
      </c>
      <c r="C319" s="256">
        <v>235</v>
      </c>
      <c r="D319" s="816"/>
      <c r="E319" s="816"/>
      <c r="F319" s="816"/>
      <c r="G319" s="816"/>
      <c r="H319" s="816"/>
      <c r="I319" s="816"/>
      <c r="J319" s="816"/>
      <c r="K319" s="817"/>
      <c r="L319" s="817"/>
      <c r="M319" s="817"/>
      <c r="N319" s="528"/>
      <c r="O319" s="528"/>
      <c r="P319" s="528"/>
      <c r="Q319" s="528"/>
    </row>
    <row r="320" spans="1:17" ht="14.25">
      <c r="A320" s="155"/>
      <c r="B320" s="157" t="s">
        <v>1236</v>
      </c>
      <c r="C320" s="256">
        <v>236</v>
      </c>
      <c r="D320" s="816"/>
      <c r="E320" s="816"/>
      <c r="F320" s="816"/>
      <c r="G320" s="816"/>
      <c r="H320" s="816"/>
      <c r="I320" s="816"/>
      <c r="J320" s="816"/>
      <c r="K320" s="817"/>
      <c r="L320" s="817"/>
      <c r="M320" s="817"/>
      <c r="N320" s="528"/>
      <c r="O320" s="814"/>
      <c r="P320" s="814"/>
      <c r="Q320" s="528"/>
    </row>
    <row r="321" spans="1:17" ht="14.25">
      <c r="A321" s="155"/>
      <c r="B321" s="156" t="s">
        <v>1239</v>
      </c>
      <c r="C321" s="256">
        <v>237</v>
      </c>
      <c r="D321" s="816"/>
      <c r="E321" s="816"/>
      <c r="F321" s="816"/>
      <c r="G321" s="816"/>
      <c r="H321" s="816"/>
      <c r="I321" s="816"/>
      <c r="J321" s="816"/>
      <c r="K321" s="817"/>
      <c r="L321" s="817"/>
      <c r="M321" s="817"/>
      <c r="N321" s="681"/>
      <c r="O321" s="816"/>
      <c r="P321" s="816"/>
      <c r="Q321" s="681"/>
    </row>
    <row r="322" spans="4:17" ht="14.25">
      <c r="D322" s="562"/>
      <c r="E322" s="562"/>
      <c r="F322" s="562"/>
      <c r="G322" s="562"/>
      <c r="H322" s="562"/>
      <c r="I322" s="562"/>
      <c r="J322" s="562"/>
      <c r="K322" s="553"/>
      <c r="L322" s="553"/>
      <c r="M322" s="553"/>
      <c r="N322" s="553"/>
      <c r="O322" s="553"/>
      <c r="P322" s="553"/>
      <c r="Q322" s="553"/>
    </row>
    <row r="323" spans="4:17" ht="14.25">
      <c r="D323" s="562"/>
      <c r="E323" s="562"/>
      <c r="F323" s="562"/>
      <c r="G323" s="562"/>
      <c r="H323" s="562"/>
      <c r="I323" s="562"/>
      <c r="J323" s="562"/>
      <c r="K323" s="553"/>
      <c r="L323" s="553"/>
      <c r="M323" s="553"/>
      <c r="N323" s="553"/>
      <c r="O323" s="553"/>
      <c r="P323" s="553"/>
      <c r="Q323" s="553"/>
    </row>
    <row r="324" spans="4:17" ht="14.25">
      <c r="D324" s="562"/>
      <c r="E324" s="562"/>
      <c r="F324" s="562"/>
      <c r="G324" s="562"/>
      <c r="H324" s="562"/>
      <c r="I324" s="562"/>
      <c r="J324" s="562"/>
      <c r="K324" s="553"/>
      <c r="L324" s="553"/>
      <c r="M324" s="553"/>
      <c r="N324" s="553"/>
      <c r="O324" s="553"/>
      <c r="P324" s="553"/>
      <c r="Q324" s="553"/>
    </row>
    <row r="325" spans="1:17" ht="73.5" customHeight="1">
      <c r="A325" s="892" t="s">
        <v>1589</v>
      </c>
      <c r="B325" s="893"/>
      <c r="C325" s="266"/>
      <c r="D325" s="896" t="s">
        <v>1590</v>
      </c>
      <c r="E325" s="714" t="s">
        <v>1233</v>
      </c>
      <c r="F325" s="714" t="s">
        <v>1591</v>
      </c>
      <c r="G325" s="714" t="s">
        <v>1592</v>
      </c>
      <c r="H325" s="714" t="s">
        <v>1593</v>
      </c>
      <c r="I325" s="714" t="s">
        <v>1246</v>
      </c>
      <c r="J325" s="885" t="s">
        <v>1241</v>
      </c>
      <c r="K325" s="885" t="s">
        <v>1126</v>
      </c>
      <c r="L325" s="885" t="s">
        <v>1127</v>
      </c>
      <c r="M325" s="885" t="s">
        <v>1235</v>
      </c>
      <c r="N325" s="553"/>
      <c r="O325" s="553"/>
      <c r="P325" s="553"/>
      <c r="Q325" s="553"/>
    </row>
    <row r="326" spans="1:17" ht="61.5" customHeight="1">
      <c r="A326" s="894"/>
      <c r="B326" s="895"/>
      <c r="C326" s="265"/>
      <c r="D326" s="897"/>
      <c r="E326" s="714" t="s">
        <v>1240</v>
      </c>
      <c r="F326" s="714" t="s">
        <v>1240</v>
      </c>
      <c r="G326" s="714" t="s">
        <v>1240</v>
      </c>
      <c r="H326" s="714" t="s">
        <v>1240</v>
      </c>
      <c r="I326" s="714" t="s">
        <v>1240</v>
      </c>
      <c r="J326" s="885"/>
      <c r="K326" s="885"/>
      <c r="L326" s="885"/>
      <c r="M326" s="885"/>
      <c r="N326" s="553"/>
      <c r="O326" s="553"/>
      <c r="P326" s="553"/>
      <c r="Q326" s="553"/>
    </row>
    <row r="327" spans="1:17" ht="14.25">
      <c r="A327" s="145"/>
      <c r="B327" s="146" t="s">
        <v>1202</v>
      </c>
      <c r="C327" s="256">
        <v>238</v>
      </c>
      <c r="D327" s="681"/>
      <c r="E327" s="681"/>
      <c r="F327" s="681"/>
      <c r="G327" s="681"/>
      <c r="H327" s="681"/>
      <c r="I327" s="681"/>
      <c r="J327" s="715"/>
      <c r="K327" s="681"/>
      <c r="L327" s="681"/>
      <c r="M327" s="520"/>
      <c r="N327" s="553"/>
      <c r="O327" s="553"/>
      <c r="P327" s="553"/>
      <c r="Q327" s="553"/>
    </row>
    <row r="328" spans="1:17" ht="14.25">
      <c r="A328" s="145"/>
      <c r="B328" s="146" t="s">
        <v>1203</v>
      </c>
      <c r="C328" s="256">
        <v>239</v>
      </c>
      <c r="D328" s="681"/>
      <c r="E328" s="681"/>
      <c r="F328" s="681"/>
      <c r="G328" s="681"/>
      <c r="H328" s="681"/>
      <c r="I328" s="681"/>
      <c r="J328" s="715"/>
      <c r="K328" s="681"/>
      <c r="L328" s="681"/>
      <c r="M328" s="520"/>
      <c r="N328" s="553"/>
      <c r="O328" s="553"/>
      <c r="P328" s="553"/>
      <c r="Q328" s="553"/>
    </row>
    <row r="329" spans="1:17" ht="14.25">
      <c r="A329" s="145"/>
      <c r="B329" s="146" t="s">
        <v>1204</v>
      </c>
      <c r="C329" s="256">
        <v>240</v>
      </c>
      <c r="D329" s="681"/>
      <c r="E329" s="681"/>
      <c r="F329" s="681"/>
      <c r="G329" s="681"/>
      <c r="H329" s="681"/>
      <c r="I329" s="681"/>
      <c r="J329" s="715"/>
      <c r="K329" s="681"/>
      <c r="L329" s="681"/>
      <c r="M329" s="520"/>
      <c r="N329" s="553"/>
      <c r="O329" s="553"/>
      <c r="P329" s="553"/>
      <c r="Q329" s="553"/>
    </row>
    <row r="330" spans="1:17" ht="14.25">
      <c r="A330" s="145"/>
      <c r="B330" s="146" t="s">
        <v>1205</v>
      </c>
      <c r="C330" s="256">
        <v>241</v>
      </c>
      <c r="D330" s="681"/>
      <c r="E330" s="681"/>
      <c r="F330" s="681"/>
      <c r="G330" s="681"/>
      <c r="H330" s="681"/>
      <c r="I330" s="681"/>
      <c r="J330" s="715"/>
      <c r="K330" s="681"/>
      <c r="L330" s="681"/>
      <c r="M330" s="520"/>
      <c r="N330" s="553"/>
      <c r="O330" s="553"/>
      <c r="P330" s="553"/>
      <c r="Q330" s="553"/>
    </row>
    <row r="331" spans="1:17" ht="14.25">
      <c r="A331" s="145"/>
      <c r="B331" s="146" t="s">
        <v>1206</v>
      </c>
      <c r="C331" s="256">
        <v>242</v>
      </c>
      <c r="D331" s="681"/>
      <c r="E331" s="681"/>
      <c r="F331" s="681"/>
      <c r="G331" s="681"/>
      <c r="H331" s="681"/>
      <c r="I331" s="681"/>
      <c r="J331" s="715"/>
      <c r="K331" s="681"/>
      <c r="L331" s="681"/>
      <c r="M331" s="520"/>
      <c r="N331" s="553"/>
      <c r="O331" s="553"/>
      <c r="P331" s="553"/>
      <c r="Q331" s="553"/>
    </row>
    <row r="332" spans="1:17" ht="14.25">
      <c r="A332" s="145"/>
      <c r="B332" s="146" t="s">
        <v>1207</v>
      </c>
      <c r="C332" s="256">
        <v>243</v>
      </c>
      <c r="D332" s="681"/>
      <c r="E332" s="681"/>
      <c r="F332" s="681"/>
      <c r="G332" s="681"/>
      <c r="H332" s="681"/>
      <c r="I332" s="681"/>
      <c r="J332" s="715"/>
      <c r="K332" s="681"/>
      <c r="L332" s="681"/>
      <c r="M332" s="520"/>
      <c r="N332" s="553"/>
      <c r="O332" s="553"/>
      <c r="P332" s="553"/>
      <c r="Q332" s="553"/>
    </row>
    <row r="333" spans="1:17" ht="14.25">
      <c r="A333" s="145"/>
      <c r="B333" s="146" t="s">
        <v>1208</v>
      </c>
      <c r="C333" s="256">
        <v>244</v>
      </c>
      <c r="D333" s="681"/>
      <c r="E333" s="681"/>
      <c r="F333" s="681"/>
      <c r="G333" s="681"/>
      <c r="H333" s="681"/>
      <c r="I333" s="681"/>
      <c r="J333" s="715"/>
      <c r="K333" s="681"/>
      <c r="L333" s="681"/>
      <c r="M333" s="520"/>
      <c r="N333" s="553"/>
      <c r="O333" s="553"/>
      <c r="P333" s="553"/>
      <c r="Q333" s="553"/>
    </row>
    <row r="334" spans="1:17" ht="14.25">
      <c r="A334" s="145"/>
      <c r="B334" s="146" t="s">
        <v>1209</v>
      </c>
      <c r="C334" s="256">
        <v>245</v>
      </c>
      <c r="D334" s="681"/>
      <c r="E334" s="681"/>
      <c r="F334" s="681"/>
      <c r="G334" s="681"/>
      <c r="H334" s="681"/>
      <c r="I334" s="681"/>
      <c r="J334" s="715"/>
      <c r="K334" s="681"/>
      <c r="L334" s="681"/>
      <c r="M334" s="520"/>
      <c r="N334" s="553"/>
      <c r="O334" s="553"/>
      <c r="P334" s="553"/>
      <c r="Q334" s="553"/>
    </row>
    <row r="335" spans="1:17" ht="14.25">
      <c r="A335" s="145"/>
      <c r="B335" s="146" t="s">
        <v>1210</v>
      </c>
      <c r="C335" s="256">
        <v>246</v>
      </c>
      <c r="D335" s="681"/>
      <c r="E335" s="681"/>
      <c r="F335" s="681"/>
      <c r="G335" s="681"/>
      <c r="H335" s="681"/>
      <c r="I335" s="681"/>
      <c r="J335" s="715"/>
      <c r="K335" s="681"/>
      <c r="L335" s="681"/>
      <c r="M335" s="520"/>
      <c r="N335" s="553"/>
      <c r="O335" s="553"/>
      <c r="P335" s="553"/>
      <c r="Q335" s="553"/>
    </row>
    <row r="336" spans="1:17" ht="14.25">
      <c r="A336" s="145"/>
      <c r="B336" s="146" t="s">
        <v>1211</v>
      </c>
      <c r="C336" s="256">
        <v>247</v>
      </c>
      <c r="D336" s="681"/>
      <c r="E336" s="681"/>
      <c r="F336" s="681"/>
      <c r="G336" s="681"/>
      <c r="H336" s="681"/>
      <c r="I336" s="681"/>
      <c r="J336" s="715"/>
      <c r="K336" s="681"/>
      <c r="L336" s="681"/>
      <c r="M336" s="520"/>
      <c r="N336" s="553"/>
      <c r="O336" s="553"/>
      <c r="P336" s="553"/>
      <c r="Q336" s="553"/>
    </row>
    <row r="337" spans="1:17" ht="14.25">
      <c r="A337" s="145"/>
      <c r="B337" s="146" t="s">
        <v>1212</v>
      </c>
      <c r="C337" s="256">
        <v>248</v>
      </c>
      <c r="D337" s="681"/>
      <c r="E337" s="681"/>
      <c r="F337" s="681"/>
      <c r="G337" s="681"/>
      <c r="H337" s="681"/>
      <c r="I337" s="681"/>
      <c r="J337" s="715"/>
      <c r="K337" s="681"/>
      <c r="L337" s="681"/>
      <c r="M337" s="520"/>
      <c r="N337" s="553"/>
      <c r="O337" s="553"/>
      <c r="P337" s="553"/>
      <c r="Q337" s="553"/>
    </row>
    <row r="338" spans="1:17" ht="14.25">
      <c r="A338" s="145"/>
      <c r="B338" s="146" t="s">
        <v>1213</v>
      </c>
      <c r="C338" s="256">
        <v>249</v>
      </c>
      <c r="D338" s="681"/>
      <c r="E338" s="681"/>
      <c r="F338" s="681"/>
      <c r="G338" s="681"/>
      <c r="H338" s="681"/>
      <c r="I338" s="681"/>
      <c r="J338" s="715"/>
      <c r="K338" s="681"/>
      <c r="L338" s="681"/>
      <c r="M338" s="520"/>
      <c r="N338" s="553"/>
      <c r="O338" s="553"/>
      <c r="P338" s="553"/>
      <c r="Q338" s="553"/>
    </row>
    <row r="339" spans="1:17" ht="14.25">
      <c r="A339" s="145"/>
      <c r="B339" s="146" t="s">
        <v>1214</v>
      </c>
      <c r="C339" s="256">
        <v>250</v>
      </c>
      <c r="D339" s="681"/>
      <c r="E339" s="681"/>
      <c r="F339" s="681"/>
      <c r="G339" s="681"/>
      <c r="H339" s="681"/>
      <c r="I339" s="681"/>
      <c r="J339" s="715"/>
      <c r="K339" s="681"/>
      <c r="L339" s="681"/>
      <c r="M339" s="520"/>
      <c r="N339" s="553"/>
      <c r="O339" s="553"/>
      <c r="P339" s="553"/>
      <c r="Q339" s="553"/>
    </row>
    <row r="340" spans="1:17" ht="14.25">
      <c r="A340" s="145"/>
      <c r="B340" s="146" t="s">
        <v>1215</v>
      </c>
      <c r="C340" s="256">
        <v>251</v>
      </c>
      <c r="D340" s="681"/>
      <c r="E340" s="681"/>
      <c r="F340" s="681"/>
      <c r="G340" s="681"/>
      <c r="H340" s="681"/>
      <c r="I340" s="681"/>
      <c r="J340" s="715"/>
      <c r="K340" s="681"/>
      <c r="L340" s="681"/>
      <c r="M340" s="520"/>
      <c r="N340" s="553"/>
      <c r="O340" s="553"/>
      <c r="P340" s="553"/>
      <c r="Q340" s="553"/>
    </row>
    <row r="341" spans="1:17" ht="14.25">
      <c r="A341" s="145"/>
      <c r="B341" s="146" t="s">
        <v>1216</v>
      </c>
      <c r="C341" s="256">
        <v>252</v>
      </c>
      <c r="D341" s="681"/>
      <c r="E341" s="681"/>
      <c r="F341" s="681"/>
      <c r="G341" s="681"/>
      <c r="H341" s="681"/>
      <c r="I341" s="681"/>
      <c r="J341" s="715"/>
      <c r="K341" s="681"/>
      <c r="L341" s="681"/>
      <c r="M341" s="520"/>
      <c r="N341" s="553"/>
      <c r="O341" s="553"/>
      <c r="P341" s="553"/>
      <c r="Q341" s="553"/>
    </row>
    <row r="342" spans="1:17" ht="14.25">
      <c r="A342" s="145"/>
      <c r="B342" s="146" t="s">
        <v>1217</v>
      </c>
      <c r="C342" s="256">
        <v>253</v>
      </c>
      <c r="D342" s="681"/>
      <c r="E342" s="681"/>
      <c r="F342" s="681"/>
      <c r="G342" s="681"/>
      <c r="H342" s="681"/>
      <c r="I342" s="681"/>
      <c r="J342" s="715"/>
      <c r="K342" s="681"/>
      <c r="L342" s="681"/>
      <c r="M342" s="520"/>
      <c r="N342" s="553"/>
      <c r="O342" s="553"/>
      <c r="P342" s="553"/>
      <c r="Q342" s="553"/>
    </row>
    <row r="343" spans="1:17" ht="14.25">
      <c r="A343" s="145"/>
      <c r="B343" s="146" t="s">
        <v>1218</v>
      </c>
      <c r="C343" s="256">
        <v>254</v>
      </c>
      <c r="D343" s="681"/>
      <c r="E343" s="681"/>
      <c r="F343" s="681"/>
      <c r="G343" s="681"/>
      <c r="H343" s="681"/>
      <c r="I343" s="681"/>
      <c r="J343" s="715"/>
      <c r="K343" s="681"/>
      <c r="L343" s="681"/>
      <c r="M343" s="520"/>
      <c r="N343" s="553"/>
      <c r="O343" s="553"/>
      <c r="P343" s="553"/>
      <c r="Q343" s="553"/>
    </row>
    <row r="344" spans="1:17" ht="14.25">
      <c r="A344" s="145"/>
      <c r="B344" s="146" t="s">
        <v>1219</v>
      </c>
      <c r="C344" s="256">
        <v>255</v>
      </c>
      <c r="D344" s="681"/>
      <c r="E344" s="681"/>
      <c r="F344" s="681"/>
      <c r="G344" s="681"/>
      <c r="H344" s="681"/>
      <c r="I344" s="681"/>
      <c r="J344" s="715"/>
      <c r="K344" s="681"/>
      <c r="L344" s="681"/>
      <c r="M344" s="520"/>
      <c r="N344" s="553"/>
      <c r="O344" s="553"/>
      <c r="P344" s="553"/>
      <c r="Q344" s="553"/>
    </row>
    <row r="345" spans="1:17" ht="14.25">
      <c r="A345" s="145"/>
      <c r="B345" s="146" t="s">
        <v>1220</v>
      </c>
      <c r="C345" s="256">
        <v>256</v>
      </c>
      <c r="D345" s="681"/>
      <c r="E345" s="681"/>
      <c r="F345" s="681"/>
      <c r="G345" s="681"/>
      <c r="H345" s="681"/>
      <c r="I345" s="681"/>
      <c r="J345" s="715"/>
      <c r="K345" s="681"/>
      <c r="L345" s="681"/>
      <c r="M345" s="520"/>
      <c r="N345" s="553"/>
      <c r="O345" s="553"/>
      <c r="P345" s="553"/>
      <c r="Q345" s="553"/>
    </row>
    <row r="346" spans="1:17" ht="14.25">
      <c r="A346" s="145"/>
      <c r="B346" s="146" t="s">
        <v>1221</v>
      </c>
      <c r="C346" s="256">
        <v>257</v>
      </c>
      <c r="D346" s="681"/>
      <c r="E346" s="681"/>
      <c r="F346" s="681"/>
      <c r="G346" s="681"/>
      <c r="H346" s="681"/>
      <c r="I346" s="681"/>
      <c r="J346" s="715"/>
      <c r="K346" s="681"/>
      <c r="L346" s="681"/>
      <c r="M346" s="520"/>
      <c r="N346" s="553"/>
      <c r="O346" s="553"/>
      <c r="P346" s="553"/>
      <c r="Q346" s="553"/>
    </row>
    <row r="347" spans="1:17" ht="28.5">
      <c r="A347" s="155"/>
      <c r="B347" s="354" t="s">
        <v>1594</v>
      </c>
      <c r="C347" s="256">
        <v>258</v>
      </c>
      <c r="D347" s="816"/>
      <c r="E347" s="816"/>
      <c r="F347" s="816"/>
      <c r="G347" s="816"/>
      <c r="H347" s="816"/>
      <c r="I347" s="814"/>
      <c r="J347" s="528"/>
      <c r="K347" s="528"/>
      <c r="L347" s="528"/>
      <c r="M347" s="528"/>
      <c r="N347" s="553"/>
      <c r="O347" s="553"/>
      <c r="P347" s="553"/>
      <c r="Q347" s="553"/>
    </row>
    <row r="348" spans="1:17" ht="14.25">
      <c r="A348" s="155"/>
      <c r="B348" s="157" t="s">
        <v>1242</v>
      </c>
      <c r="C348" s="256">
        <v>259</v>
      </c>
      <c r="D348" s="816"/>
      <c r="E348" s="816"/>
      <c r="F348" s="816"/>
      <c r="G348" s="816"/>
      <c r="H348" s="816"/>
      <c r="I348" s="814"/>
      <c r="J348" s="528"/>
      <c r="K348" s="814"/>
      <c r="L348" s="814"/>
      <c r="M348" s="528"/>
      <c r="N348" s="553"/>
      <c r="O348" s="553"/>
      <c r="P348" s="553"/>
      <c r="Q348" s="553"/>
    </row>
    <row r="349" spans="1:17" ht="28.5">
      <c r="A349" s="155"/>
      <c r="B349" s="354" t="s">
        <v>1595</v>
      </c>
      <c r="C349" s="256">
        <v>260</v>
      </c>
      <c r="D349" s="816"/>
      <c r="E349" s="816"/>
      <c r="F349" s="816"/>
      <c r="G349" s="816"/>
      <c r="H349" s="816"/>
      <c r="I349" s="816"/>
      <c r="J349" s="681"/>
      <c r="K349" s="816"/>
      <c r="L349" s="816"/>
      <c r="M349" s="681"/>
      <c r="N349" s="553"/>
      <c r="O349" s="553"/>
      <c r="P349" s="553"/>
      <c r="Q349" s="553"/>
    </row>
    <row r="350" spans="4:17" ht="14.25">
      <c r="D350" s="562"/>
      <c r="E350" s="562"/>
      <c r="F350" s="562"/>
      <c r="G350" s="562"/>
      <c r="H350" s="562"/>
      <c r="I350" s="562"/>
      <c r="J350" s="562"/>
      <c r="K350" s="553"/>
      <c r="L350" s="553"/>
      <c r="M350" s="553"/>
      <c r="N350" s="553"/>
      <c r="O350" s="553"/>
      <c r="P350" s="553"/>
      <c r="Q350" s="553"/>
    </row>
    <row r="351" spans="4:17" ht="14.25">
      <c r="D351" s="562"/>
      <c r="E351" s="562"/>
      <c r="F351" s="562"/>
      <c r="G351" s="562"/>
      <c r="H351" s="562"/>
      <c r="I351" s="562"/>
      <c r="J351" s="562"/>
      <c r="K351" s="553"/>
      <c r="L351" s="553"/>
      <c r="M351" s="553"/>
      <c r="N351" s="553"/>
      <c r="O351" s="553"/>
      <c r="P351" s="553"/>
      <c r="Q351" s="553"/>
    </row>
    <row r="352" spans="1:17" ht="14.25">
      <c r="A352" s="888"/>
      <c r="B352" s="888"/>
      <c r="C352" s="267"/>
      <c r="D352" s="881" t="s">
        <v>1252</v>
      </c>
      <c r="E352" s="882"/>
      <c r="F352" s="881" t="s">
        <v>1245</v>
      </c>
      <c r="G352" s="889"/>
      <c r="H352" s="889"/>
      <c r="I352" s="889"/>
      <c r="J352" s="889"/>
      <c r="K352" s="889"/>
      <c r="L352" s="882"/>
      <c r="M352" s="729"/>
      <c r="N352" s="729"/>
      <c r="O352" s="729"/>
      <c r="P352" s="729"/>
      <c r="Q352" s="553"/>
    </row>
    <row r="353" spans="1:17" ht="85.5">
      <c r="A353" s="890" t="s">
        <v>1243</v>
      </c>
      <c r="B353" s="891"/>
      <c r="C353" s="268"/>
      <c r="D353" s="714" t="s">
        <v>1247</v>
      </c>
      <c r="E353" s="714" t="s">
        <v>1248</v>
      </c>
      <c r="F353" s="714" t="s">
        <v>1247</v>
      </c>
      <c r="G353" s="714" t="s">
        <v>1527</v>
      </c>
      <c r="H353" s="714" t="s">
        <v>1249</v>
      </c>
      <c r="I353" s="714" t="s">
        <v>1528</v>
      </c>
      <c r="J353" s="714" t="s">
        <v>1251</v>
      </c>
      <c r="K353" s="714" t="s">
        <v>1529</v>
      </c>
      <c r="L353" s="714" t="s">
        <v>1250</v>
      </c>
      <c r="M353" s="730" t="s">
        <v>1234</v>
      </c>
      <c r="N353" s="730" t="s">
        <v>1126</v>
      </c>
      <c r="O353" s="730" t="s">
        <v>1127</v>
      </c>
      <c r="P353" s="730" t="s">
        <v>1235</v>
      </c>
      <c r="Q353" s="553"/>
    </row>
    <row r="354" spans="1:17" ht="14.25">
      <c r="A354" s="145"/>
      <c r="B354" s="157" t="s">
        <v>1202</v>
      </c>
      <c r="C354" s="269">
        <v>261</v>
      </c>
      <c r="D354" s="816"/>
      <c r="E354" s="816"/>
      <c r="F354" s="681"/>
      <c r="G354" s="681"/>
      <c r="H354" s="681"/>
      <c r="I354" s="681"/>
      <c r="J354" s="681"/>
      <c r="K354" s="681"/>
      <c r="L354" s="681"/>
      <c r="M354" s="681"/>
      <c r="N354" s="816"/>
      <c r="O354" s="816"/>
      <c r="P354" s="816"/>
      <c r="Q354" s="553"/>
    </row>
    <row r="355" spans="1:17" ht="14.25">
      <c r="A355" s="158"/>
      <c r="B355" s="157" t="s">
        <v>1203</v>
      </c>
      <c r="C355" s="269">
        <v>262</v>
      </c>
      <c r="D355" s="816"/>
      <c r="E355" s="816"/>
      <c r="F355" s="681"/>
      <c r="G355" s="681"/>
      <c r="H355" s="681"/>
      <c r="I355" s="681"/>
      <c r="J355" s="681"/>
      <c r="K355" s="681"/>
      <c r="L355" s="681"/>
      <c r="M355" s="681"/>
      <c r="N355" s="816"/>
      <c r="O355" s="816"/>
      <c r="P355" s="816"/>
      <c r="Q355" s="628"/>
    </row>
    <row r="356" spans="1:17" ht="14.25">
      <c r="A356" s="158"/>
      <c r="B356" s="157" t="s">
        <v>1204</v>
      </c>
      <c r="C356" s="269">
        <v>263</v>
      </c>
      <c r="D356" s="816"/>
      <c r="E356" s="816"/>
      <c r="F356" s="681"/>
      <c r="G356" s="681"/>
      <c r="H356" s="681"/>
      <c r="I356" s="681"/>
      <c r="J356" s="681"/>
      <c r="K356" s="681"/>
      <c r="L356" s="681"/>
      <c r="M356" s="681"/>
      <c r="N356" s="816"/>
      <c r="O356" s="816"/>
      <c r="P356" s="816"/>
      <c r="Q356" s="628"/>
    </row>
    <row r="357" spans="1:17" ht="14.25">
      <c r="A357" s="158"/>
      <c r="B357" s="157" t="s">
        <v>1205</v>
      </c>
      <c r="C357" s="269">
        <v>264</v>
      </c>
      <c r="D357" s="816"/>
      <c r="E357" s="816"/>
      <c r="F357" s="681"/>
      <c r="G357" s="681"/>
      <c r="H357" s="681"/>
      <c r="I357" s="681"/>
      <c r="J357" s="681"/>
      <c r="K357" s="681"/>
      <c r="L357" s="681"/>
      <c r="M357" s="681"/>
      <c r="N357" s="816"/>
      <c r="O357" s="816"/>
      <c r="P357" s="816"/>
      <c r="Q357" s="628"/>
    </row>
    <row r="358" spans="1:17" ht="14.25">
      <c r="A358" s="158"/>
      <c r="B358" s="157" t="s">
        <v>1206</v>
      </c>
      <c r="C358" s="269">
        <v>265</v>
      </c>
      <c r="D358" s="816"/>
      <c r="E358" s="816"/>
      <c r="F358" s="681"/>
      <c r="G358" s="681"/>
      <c r="H358" s="681"/>
      <c r="I358" s="681"/>
      <c r="J358" s="681"/>
      <c r="K358" s="681"/>
      <c r="L358" s="681"/>
      <c r="M358" s="681"/>
      <c r="N358" s="816"/>
      <c r="O358" s="816"/>
      <c r="P358" s="816"/>
      <c r="Q358" s="628"/>
    </row>
    <row r="359" spans="1:17" ht="14.25">
      <c r="A359" s="158"/>
      <c r="B359" s="157" t="s">
        <v>1207</v>
      </c>
      <c r="C359" s="269">
        <v>266</v>
      </c>
      <c r="D359" s="816"/>
      <c r="E359" s="816"/>
      <c r="F359" s="681"/>
      <c r="G359" s="681"/>
      <c r="H359" s="681"/>
      <c r="I359" s="681"/>
      <c r="J359" s="681"/>
      <c r="K359" s="681"/>
      <c r="L359" s="681"/>
      <c r="M359" s="681"/>
      <c r="N359" s="816"/>
      <c r="O359" s="816"/>
      <c r="P359" s="816"/>
      <c r="Q359" s="628"/>
    </row>
    <row r="360" spans="1:17" ht="14.25">
      <c r="A360" s="158"/>
      <c r="B360" s="157" t="s">
        <v>1208</v>
      </c>
      <c r="C360" s="269">
        <v>267</v>
      </c>
      <c r="D360" s="816"/>
      <c r="E360" s="816"/>
      <c r="F360" s="681"/>
      <c r="G360" s="681"/>
      <c r="H360" s="681"/>
      <c r="I360" s="681"/>
      <c r="J360" s="681"/>
      <c r="K360" s="681"/>
      <c r="L360" s="681"/>
      <c r="M360" s="681"/>
      <c r="N360" s="816"/>
      <c r="O360" s="816"/>
      <c r="P360" s="816"/>
      <c r="Q360" s="628"/>
    </row>
    <row r="361" spans="1:17" ht="14.25">
      <c r="A361" s="158"/>
      <c r="B361" s="157" t="s">
        <v>1209</v>
      </c>
      <c r="C361" s="269">
        <v>268</v>
      </c>
      <c r="D361" s="816"/>
      <c r="E361" s="816"/>
      <c r="F361" s="681"/>
      <c r="G361" s="681"/>
      <c r="H361" s="681"/>
      <c r="I361" s="681"/>
      <c r="J361" s="681"/>
      <c r="K361" s="681"/>
      <c r="L361" s="681"/>
      <c r="M361" s="681"/>
      <c r="N361" s="816"/>
      <c r="O361" s="816"/>
      <c r="P361" s="816"/>
      <c r="Q361" s="628"/>
    </row>
    <row r="362" spans="1:17" ht="14.25">
      <c r="A362" s="158"/>
      <c r="B362" s="157" t="s">
        <v>1210</v>
      </c>
      <c r="C362" s="269">
        <v>269</v>
      </c>
      <c r="D362" s="816"/>
      <c r="E362" s="816"/>
      <c r="F362" s="681"/>
      <c r="G362" s="681"/>
      <c r="H362" s="681"/>
      <c r="I362" s="681"/>
      <c r="J362" s="681"/>
      <c r="K362" s="681"/>
      <c r="L362" s="681"/>
      <c r="M362" s="681"/>
      <c r="N362" s="816"/>
      <c r="O362" s="816"/>
      <c r="P362" s="816"/>
      <c r="Q362" s="553"/>
    </row>
    <row r="363" spans="1:17" ht="14.25">
      <c r="A363" s="158"/>
      <c r="B363" s="157" t="s">
        <v>1211</v>
      </c>
      <c r="C363" s="269">
        <v>270</v>
      </c>
      <c r="D363" s="816"/>
      <c r="E363" s="816"/>
      <c r="F363" s="681"/>
      <c r="G363" s="681"/>
      <c r="H363" s="681"/>
      <c r="I363" s="681"/>
      <c r="J363" s="681"/>
      <c r="K363" s="681"/>
      <c r="L363" s="681"/>
      <c r="M363" s="681"/>
      <c r="N363" s="816"/>
      <c r="O363" s="816"/>
      <c r="P363" s="816"/>
      <c r="Q363" s="553"/>
    </row>
    <row r="364" spans="1:17" ht="14.25">
      <c r="A364" s="158"/>
      <c r="B364" s="157" t="s">
        <v>1212</v>
      </c>
      <c r="C364" s="269">
        <v>271</v>
      </c>
      <c r="D364" s="816"/>
      <c r="E364" s="816"/>
      <c r="F364" s="681"/>
      <c r="G364" s="681"/>
      <c r="H364" s="681"/>
      <c r="I364" s="681"/>
      <c r="J364" s="681"/>
      <c r="K364" s="681"/>
      <c r="L364" s="681"/>
      <c r="M364" s="681"/>
      <c r="N364" s="816"/>
      <c r="O364" s="816"/>
      <c r="P364" s="816"/>
      <c r="Q364" s="553"/>
    </row>
    <row r="365" spans="1:17" ht="14.25">
      <c r="A365" s="158"/>
      <c r="B365" s="157" t="s">
        <v>1213</v>
      </c>
      <c r="C365" s="269">
        <v>272</v>
      </c>
      <c r="D365" s="816"/>
      <c r="E365" s="816"/>
      <c r="F365" s="681"/>
      <c r="G365" s="681"/>
      <c r="H365" s="681"/>
      <c r="I365" s="681"/>
      <c r="J365" s="681"/>
      <c r="K365" s="681"/>
      <c r="L365" s="681"/>
      <c r="M365" s="681"/>
      <c r="N365" s="816"/>
      <c r="O365" s="816"/>
      <c r="P365" s="816"/>
      <c r="Q365" s="553"/>
    </row>
    <row r="366" spans="1:17" ht="14.25">
      <c r="A366" s="158"/>
      <c r="B366" s="157" t="s">
        <v>1214</v>
      </c>
      <c r="C366" s="269">
        <v>273</v>
      </c>
      <c r="D366" s="816"/>
      <c r="E366" s="816"/>
      <c r="F366" s="681"/>
      <c r="G366" s="681"/>
      <c r="H366" s="681"/>
      <c r="I366" s="681"/>
      <c r="J366" s="681"/>
      <c r="K366" s="681"/>
      <c r="L366" s="681"/>
      <c r="M366" s="681"/>
      <c r="N366" s="816"/>
      <c r="O366" s="816"/>
      <c r="P366" s="816"/>
      <c r="Q366" s="553"/>
    </row>
    <row r="367" spans="1:17" ht="14.25">
      <c r="A367" s="158"/>
      <c r="B367" s="157" t="s">
        <v>1215</v>
      </c>
      <c r="C367" s="269">
        <v>274</v>
      </c>
      <c r="D367" s="816"/>
      <c r="E367" s="816"/>
      <c r="F367" s="681"/>
      <c r="G367" s="681"/>
      <c r="H367" s="681"/>
      <c r="I367" s="681"/>
      <c r="J367" s="681"/>
      <c r="K367" s="681"/>
      <c r="L367" s="681"/>
      <c r="M367" s="681"/>
      <c r="N367" s="816"/>
      <c r="O367" s="816"/>
      <c r="P367" s="816"/>
      <c r="Q367" s="553"/>
    </row>
    <row r="368" spans="1:17" ht="14.25">
      <c r="A368" s="158"/>
      <c r="B368" s="157" t="s">
        <v>1216</v>
      </c>
      <c r="C368" s="269">
        <v>275</v>
      </c>
      <c r="D368" s="816"/>
      <c r="E368" s="816"/>
      <c r="F368" s="681"/>
      <c r="G368" s="681"/>
      <c r="H368" s="681"/>
      <c r="I368" s="681"/>
      <c r="J368" s="681"/>
      <c r="K368" s="681"/>
      <c r="L368" s="681"/>
      <c r="M368" s="681"/>
      <c r="N368" s="816"/>
      <c r="O368" s="816"/>
      <c r="P368" s="816"/>
      <c r="Q368" s="553"/>
    </row>
    <row r="369" spans="1:17" ht="11.25" customHeight="1">
      <c r="A369" s="158"/>
      <c r="B369" s="157" t="s">
        <v>1217</v>
      </c>
      <c r="C369" s="269">
        <v>276</v>
      </c>
      <c r="D369" s="816"/>
      <c r="E369" s="816"/>
      <c r="F369" s="681"/>
      <c r="G369" s="681"/>
      <c r="H369" s="681"/>
      <c r="I369" s="681"/>
      <c r="J369" s="681"/>
      <c r="K369" s="681"/>
      <c r="L369" s="681"/>
      <c r="M369" s="681"/>
      <c r="N369" s="816"/>
      <c r="O369" s="816"/>
      <c r="P369" s="816"/>
      <c r="Q369" s="553"/>
    </row>
    <row r="370" spans="1:17" ht="14.25">
      <c r="A370" s="158"/>
      <c r="B370" s="157" t="s">
        <v>1218</v>
      </c>
      <c r="C370" s="269">
        <v>277</v>
      </c>
      <c r="D370" s="816"/>
      <c r="E370" s="816"/>
      <c r="F370" s="681"/>
      <c r="G370" s="681"/>
      <c r="H370" s="681"/>
      <c r="I370" s="681"/>
      <c r="J370" s="681"/>
      <c r="K370" s="681"/>
      <c r="L370" s="681"/>
      <c r="M370" s="681"/>
      <c r="N370" s="816"/>
      <c r="O370" s="816"/>
      <c r="P370" s="816"/>
      <c r="Q370" s="553"/>
    </row>
    <row r="371" spans="1:17" ht="14.25">
      <c r="A371" s="158"/>
      <c r="B371" s="157" t="s">
        <v>1219</v>
      </c>
      <c r="C371" s="269">
        <v>278</v>
      </c>
      <c r="D371" s="816"/>
      <c r="E371" s="816"/>
      <c r="F371" s="681"/>
      <c r="G371" s="681"/>
      <c r="H371" s="681"/>
      <c r="I371" s="681"/>
      <c r="J371" s="681"/>
      <c r="K371" s="681"/>
      <c r="L371" s="681"/>
      <c r="M371" s="681"/>
      <c r="N371" s="816"/>
      <c r="O371" s="816"/>
      <c r="P371" s="816"/>
      <c r="Q371" s="553"/>
    </row>
    <row r="372" spans="1:17" ht="14.25">
      <c r="A372" s="158"/>
      <c r="B372" s="157" t="s">
        <v>1220</v>
      </c>
      <c r="C372" s="269">
        <v>279</v>
      </c>
      <c r="D372" s="816"/>
      <c r="E372" s="816"/>
      <c r="F372" s="681"/>
      <c r="G372" s="681"/>
      <c r="H372" s="681"/>
      <c r="I372" s="681"/>
      <c r="J372" s="681"/>
      <c r="K372" s="681"/>
      <c r="L372" s="681"/>
      <c r="M372" s="681"/>
      <c r="N372" s="816"/>
      <c r="O372" s="816"/>
      <c r="P372" s="816"/>
      <c r="Q372" s="553"/>
    </row>
    <row r="373" spans="1:17" ht="14.25">
      <c r="A373" s="158"/>
      <c r="B373" s="157" t="s">
        <v>1221</v>
      </c>
      <c r="C373" s="269">
        <v>280</v>
      </c>
      <c r="D373" s="816"/>
      <c r="E373" s="816"/>
      <c r="F373" s="681"/>
      <c r="G373" s="681"/>
      <c r="H373" s="681"/>
      <c r="I373" s="681"/>
      <c r="J373" s="681"/>
      <c r="K373" s="681"/>
      <c r="L373" s="681"/>
      <c r="M373" s="681"/>
      <c r="N373" s="816"/>
      <c r="O373" s="816"/>
      <c r="P373" s="816"/>
      <c r="Q373" s="553"/>
    </row>
    <row r="374" spans="1:17" ht="14.25">
      <c r="A374" s="159"/>
      <c r="B374" s="156" t="s">
        <v>1244</v>
      </c>
      <c r="C374" s="269">
        <v>281</v>
      </c>
      <c r="D374" s="681"/>
      <c r="E374" s="681"/>
      <c r="F374" s="816"/>
      <c r="G374" s="816"/>
      <c r="H374" s="816"/>
      <c r="I374" s="816"/>
      <c r="J374" s="816"/>
      <c r="K374" s="816"/>
      <c r="L374" s="816"/>
      <c r="M374" s="528"/>
      <c r="N374" s="520"/>
      <c r="O374" s="520"/>
      <c r="P374" s="528"/>
      <c r="Q374" s="553"/>
    </row>
  </sheetData>
  <sheetProtection password="DAB2" sheet="1" objects="1" scenarios="1"/>
  <mergeCells count="26">
    <mergeCell ref="A353:B353"/>
    <mergeCell ref="A325:B326"/>
    <mergeCell ref="D325:D326"/>
    <mergeCell ref="A286:B287"/>
    <mergeCell ref="D286:E286"/>
    <mergeCell ref="F286:G286"/>
    <mergeCell ref="H286:I286"/>
    <mergeCell ref="O286:O287"/>
    <mergeCell ref="A200:B200"/>
    <mergeCell ref="A210:B210"/>
    <mergeCell ref="A352:B352"/>
    <mergeCell ref="D352:E352"/>
    <mergeCell ref="F352:L352"/>
    <mergeCell ref="K325:K326"/>
    <mergeCell ref="L325:L326"/>
    <mergeCell ref="M325:M326"/>
    <mergeCell ref="K210:L210"/>
    <mergeCell ref="K211:L211"/>
    <mergeCell ref="M215:N215"/>
    <mergeCell ref="M216:N216"/>
    <mergeCell ref="Q286:Q287"/>
    <mergeCell ref="J325:J326"/>
    <mergeCell ref="P286:P287"/>
    <mergeCell ref="J286:K286"/>
    <mergeCell ref="L286:M286"/>
    <mergeCell ref="N286:N287"/>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5" r:id="rId1"/>
  <headerFooter differentFirst="1">
    <firstFooter>&amp;C&amp;[213/&amp;[268</first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D14" sqref="D14"/>
    </sheetView>
  </sheetViews>
  <sheetFormatPr defaultColWidth="9.140625" defaultRowHeight="15"/>
  <cols>
    <col min="1" max="1" width="9.140625" style="1" customWidth="1"/>
    <col min="2" max="2" width="63.28125" style="1" customWidth="1"/>
    <col min="3" max="3" width="9.00390625" style="279" customWidth="1"/>
    <col min="4" max="4" width="27.00390625" style="1" customWidth="1"/>
    <col min="5" max="5" width="19.57421875" style="1" customWidth="1"/>
    <col min="6" max="16384" width="9.140625" style="1" customWidth="1"/>
  </cols>
  <sheetData>
    <row r="1" spans="1:3" s="12" customFormat="1" ht="15">
      <c r="A1" s="171"/>
      <c r="C1" s="270"/>
    </row>
    <row r="2" spans="1:6" ht="15">
      <c r="A2" s="6" t="s">
        <v>23</v>
      </c>
      <c r="B2" s="93"/>
      <c r="C2" s="271"/>
      <c r="D2" s="50"/>
      <c r="E2" s="175"/>
      <c r="F2" s="176" t="s">
        <v>419</v>
      </c>
    </row>
    <row r="3" spans="1:6" ht="15">
      <c r="A3" s="6" t="s">
        <v>645</v>
      </c>
      <c r="B3" s="18"/>
      <c r="C3" s="105"/>
      <c r="D3" s="60"/>
      <c r="E3" s="177"/>
      <c r="F3" s="174" t="s">
        <v>420</v>
      </c>
    </row>
    <row r="4" spans="1:6" ht="15">
      <c r="A4" s="6"/>
      <c r="B4" s="18"/>
      <c r="C4" s="105"/>
      <c r="D4" s="60"/>
      <c r="E4" s="788"/>
      <c r="F4" s="805"/>
    </row>
    <row r="5" spans="1:5" ht="14.25">
      <c r="A5" s="6"/>
      <c r="B5" s="18"/>
      <c r="C5" s="105"/>
      <c r="D5" s="60"/>
      <c r="E5" s="60"/>
    </row>
    <row r="6" spans="1:5" ht="14.25">
      <c r="A6" s="161"/>
      <c r="B6" s="245" t="s">
        <v>327</v>
      </c>
      <c r="C6" s="272">
        <v>1</v>
      </c>
      <c r="D6" s="247"/>
      <c r="E6" s="52"/>
    </row>
    <row r="7" spans="1:5" ht="14.25">
      <c r="A7" s="161"/>
      <c r="B7" s="129" t="s">
        <v>410</v>
      </c>
      <c r="C7" s="273">
        <v>2</v>
      </c>
      <c r="D7" s="131"/>
      <c r="E7" s="57"/>
    </row>
    <row r="8" spans="1:5" ht="14.25">
      <c r="A8" s="161"/>
      <c r="B8" s="38"/>
      <c r="C8" s="274"/>
      <c r="D8" s="82"/>
      <c r="E8" s="12"/>
    </row>
    <row r="9" spans="1:5" ht="14.25">
      <c r="A9" s="62"/>
      <c r="B9" s="38"/>
      <c r="C9" s="274"/>
      <c r="D9" s="122" t="s">
        <v>663</v>
      </c>
      <c r="E9" s="12"/>
    </row>
    <row r="10" spans="1:5" ht="14.25">
      <c r="A10" s="62"/>
      <c r="B10" s="101" t="s">
        <v>646</v>
      </c>
      <c r="C10" s="275"/>
      <c r="D10" s="82"/>
      <c r="E10" s="12"/>
    </row>
    <row r="11" spans="1:5" ht="14.25">
      <c r="A11" s="62"/>
      <c r="B11" s="101"/>
      <c r="C11" s="275"/>
      <c r="D11" s="82"/>
      <c r="E11" s="12"/>
    </row>
    <row r="12" spans="1:5" ht="14.25">
      <c r="A12" s="62"/>
      <c r="B12" s="38"/>
      <c r="C12" s="274"/>
      <c r="D12" s="122"/>
      <c r="E12" s="12"/>
    </row>
    <row r="13" spans="1:5" ht="14.25">
      <c r="A13" s="81"/>
      <c r="B13" s="101"/>
      <c r="C13" s="275"/>
      <c r="D13" s="162"/>
      <c r="E13" s="12"/>
    </row>
    <row r="14" spans="1:5" ht="14.25">
      <c r="A14" s="83"/>
      <c r="B14" s="65" t="s">
        <v>647</v>
      </c>
      <c r="C14" s="276">
        <v>3</v>
      </c>
      <c r="D14" s="620"/>
      <c r="E14" s="526"/>
    </row>
    <row r="15" spans="1:5" ht="14.25">
      <c r="A15" s="83"/>
      <c r="B15" s="65" t="s">
        <v>648</v>
      </c>
      <c r="C15" s="276">
        <v>4</v>
      </c>
      <c r="D15" s="620"/>
      <c r="E15" s="526"/>
    </row>
    <row r="16" spans="1:5" ht="28.5">
      <c r="A16" s="83"/>
      <c r="B16" s="65" t="s">
        <v>649</v>
      </c>
      <c r="C16" s="276">
        <v>5</v>
      </c>
      <c r="D16" s="620"/>
      <c r="E16" s="526"/>
    </row>
    <row r="17" spans="1:5" ht="28.5">
      <c r="A17" s="83"/>
      <c r="B17" s="84" t="s">
        <v>650</v>
      </c>
      <c r="C17" s="276">
        <v>6</v>
      </c>
      <c r="D17" s="626"/>
      <c r="E17" s="526"/>
    </row>
    <row r="18" spans="1:5" ht="14.25">
      <c r="A18" s="83"/>
      <c r="B18" s="84"/>
      <c r="C18" s="277"/>
      <c r="D18" s="731"/>
      <c r="E18" s="526"/>
    </row>
    <row r="19" spans="1:5" ht="14.25">
      <c r="A19" s="83"/>
      <c r="B19" s="65" t="s">
        <v>651</v>
      </c>
      <c r="C19" s="276">
        <v>7</v>
      </c>
      <c r="D19" s="620"/>
      <c r="E19" s="526"/>
    </row>
    <row r="20" spans="1:5" ht="14.25">
      <c r="A20" s="83"/>
      <c r="B20" s="65" t="s">
        <v>652</v>
      </c>
      <c r="C20" s="276">
        <v>8</v>
      </c>
      <c r="D20" s="620"/>
      <c r="E20" s="526"/>
    </row>
    <row r="21" spans="1:5" ht="14.25">
      <c r="A21" s="83"/>
      <c r="B21" s="65" t="s">
        <v>653</v>
      </c>
      <c r="C21" s="276">
        <v>9</v>
      </c>
      <c r="D21" s="620"/>
      <c r="E21" s="526"/>
    </row>
    <row r="22" spans="1:5" ht="28.5">
      <c r="A22" s="83"/>
      <c r="B22" s="65" t="s">
        <v>654</v>
      </c>
      <c r="C22" s="276">
        <v>10</v>
      </c>
      <c r="D22" s="620"/>
      <c r="E22" s="526"/>
    </row>
    <row r="23" spans="1:5" ht="28.5">
      <c r="A23" s="83"/>
      <c r="B23" s="65" t="s">
        <v>655</v>
      </c>
      <c r="C23" s="276">
        <v>11</v>
      </c>
      <c r="D23" s="620"/>
      <c r="E23" s="526"/>
    </row>
    <row r="24" spans="1:5" ht="28.5">
      <c r="A24" s="83"/>
      <c r="B24" s="65" t="s">
        <v>656</v>
      </c>
      <c r="C24" s="276">
        <v>12</v>
      </c>
      <c r="D24" s="620"/>
      <c r="E24" s="526"/>
    </row>
    <row r="25" spans="1:5" ht="28.5">
      <c r="A25" s="83"/>
      <c r="B25" s="84" t="s">
        <v>657</v>
      </c>
      <c r="C25" s="276">
        <v>13</v>
      </c>
      <c r="D25" s="626"/>
      <c r="E25" s="526"/>
    </row>
    <row r="26" spans="1:5" ht="14.25">
      <c r="A26" s="83"/>
      <c r="B26" s="84"/>
      <c r="C26" s="277"/>
      <c r="D26" s="623"/>
      <c r="E26" s="526"/>
    </row>
    <row r="27" spans="1:5" ht="28.5">
      <c r="A27" s="83"/>
      <c r="B27" s="65" t="s">
        <v>659</v>
      </c>
      <c r="C27" s="276">
        <v>14</v>
      </c>
      <c r="D27" s="626"/>
      <c r="E27" s="526"/>
    </row>
    <row r="28" spans="1:5" ht="28.5">
      <c r="A28" s="83"/>
      <c r="B28" s="65" t="s">
        <v>658</v>
      </c>
      <c r="C28" s="276">
        <v>15</v>
      </c>
      <c r="D28" s="626"/>
      <c r="E28" s="526"/>
    </row>
    <row r="29" spans="1:5" ht="28.5">
      <c r="A29" s="83"/>
      <c r="B29" s="65" t="s">
        <v>660</v>
      </c>
      <c r="C29" s="276">
        <v>16</v>
      </c>
      <c r="D29" s="626"/>
      <c r="E29" s="526"/>
    </row>
    <row r="30" spans="1:5" ht="14.25">
      <c r="A30" s="83"/>
      <c r="B30" s="65"/>
      <c r="C30" s="276">
        <v>17</v>
      </c>
      <c r="D30" s="620"/>
      <c r="E30" s="526"/>
    </row>
    <row r="31" spans="1:5" ht="14.25">
      <c r="A31" s="83"/>
      <c r="B31" s="65" t="s">
        <v>661</v>
      </c>
      <c r="C31" s="276">
        <v>18</v>
      </c>
      <c r="D31" s="620"/>
      <c r="E31" s="526"/>
    </row>
    <row r="32" spans="1:5" ht="14.25">
      <c r="A32" s="83"/>
      <c r="B32" s="65"/>
      <c r="C32" s="276">
        <v>19</v>
      </c>
      <c r="D32" s="620"/>
      <c r="E32" s="526"/>
    </row>
    <row r="33" spans="1:5" ht="14.25">
      <c r="A33" s="83"/>
      <c r="B33" s="84" t="s">
        <v>662</v>
      </c>
      <c r="C33" s="276">
        <v>20</v>
      </c>
      <c r="D33" s="626"/>
      <c r="E33" s="526"/>
    </row>
    <row r="34" spans="1:5" ht="14.25">
      <c r="A34" s="163"/>
      <c r="B34" s="164"/>
      <c r="C34" s="278"/>
      <c r="D34" s="165"/>
      <c r="E34" s="12"/>
    </row>
    <row r="35" spans="1:5" ht="14.25">
      <c r="A35" s="160"/>
      <c r="B35" s="65"/>
      <c r="C35" s="276"/>
      <c r="D35" s="67"/>
      <c r="E35" s="12"/>
    </row>
    <row r="36" spans="2:3" ht="14.25">
      <c r="B36" s="3"/>
      <c r="C36" s="224"/>
    </row>
    <row r="37" spans="2:3" ht="14.25">
      <c r="B37" s="3"/>
      <c r="C37" s="224"/>
    </row>
    <row r="38" spans="2:3" ht="14.25">
      <c r="B38" s="3"/>
      <c r="C38" s="224"/>
    </row>
    <row r="39" spans="2:3" ht="14.25">
      <c r="B39" s="3"/>
      <c r="C39" s="224"/>
    </row>
    <row r="40" spans="2:3" ht="14.25">
      <c r="B40" s="3"/>
      <c r="C40" s="224"/>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D7" sqref="D7"/>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12" customFormat="1" ht="15.75">
      <c r="A1" s="171"/>
      <c r="F1" s="175"/>
      <c r="G1" s="176" t="s">
        <v>419</v>
      </c>
    </row>
    <row r="2" spans="1:9" ht="18" customHeight="1">
      <c r="A2" s="10" t="s">
        <v>24</v>
      </c>
      <c r="B2" s="35"/>
      <c r="C2" s="35"/>
      <c r="D2" s="18"/>
      <c r="E2" s="18"/>
      <c r="F2" s="177"/>
      <c r="G2" s="174" t="s">
        <v>420</v>
      </c>
      <c r="H2" s="18"/>
      <c r="I2" s="12"/>
    </row>
    <row r="3" spans="1:10" ht="15">
      <c r="A3" s="10" t="s">
        <v>713</v>
      </c>
      <c r="B3" s="10"/>
      <c r="C3" s="10"/>
      <c r="D3" s="29"/>
      <c r="E3" s="60"/>
      <c r="F3" s="788"/>
      <c r="G3" s="781"/>
      <c r="H3" s="60"/>
      <c r="I3" s="54"/>
      <c r="J3" s="2"/>
    </row>
    <row r="4" spans="1:9" ht="14.25">
      <c r="A4" s="79"/>
      <c r="B4" s="10"/>
      <c r="C4" s="10"/>
      <c r="D4" s="29"/>
      <c r="E4" s="18"/>
      <c r="F4" s="3"/>
      <c r="G4" s="18"/>
      <c r="H4" s="18"/>
      <c r="I4" s="12"/>
    </row>
    <row r="5" spans="1:9" ht="15" thickBot="1">
      <c r="A5" s="18"/>
      <c r="B5" s="18"/>
      <c r="C5" s="18"/>
      <c r="D5" s="167" t="s">
        <v>710</v>
      </c>
      <c r="E5" s="18"/>
      <c r="F5" s="902" t="s">
        <v>711</v>
      </c>
      <c r="G5" s="902"/>
      <c r="H5" s="168"/>
      <c r="I5" s="12"/>
    </row>
    <row r="6" spans="1:9" ht="28.5">
      <c r="A6" s="18"/>
      <c r="B6" s="94" t="s">
        <v>1473</v>
      </c>
      <c r="C6" s="94"/>
      <c r="D6" s="18"/>
      <c r="E6" s="18"/>
      <c r="F6" s="18"/>
      <c r="G6" s="18"/>
      <c r="H6" s="18"/>
      <c r="I6" s="12"/>
    </row>
    <row r="7" spans="1:9" ht="17.25">
      <c r="A7" s="61"/>
      <c r="B7" s="7" t="s">
        <v>712</v>
      </c>
      <c r="C7" s="7">
        <v>1</v>
      </c>
      <c r="D7" s="528"/>
      <c r="E7" s="628"/>
      <c r="F7" s="628"/>
      <c r="G7" s="628"/>
      <c r="H7" s="18"/>
      <c r="I7" s="12"/>
    </row>
    <row r="8" spans="1:9" ht="28.5">
      <c r="A8" s="83"/>
      <c r="B8" s="38"/>
      <c r="C8" s="38"/>
      <c r="D8" s="619"/>
      <c r="E8" s="619"/>
      <c r="F8" s="732" t="s">
        <v>672</v>
      </c>
      <c r="G8" s="732" t="s">
        <v>673</v>
      </c>
      <c r="H8" s="38"/>
      <c r="I8" s="166"/>
    </row>
    <row r="9" spans="1:9" ht="14.25">
      <c r="A9" s="61"/>
      <c r="B9" s="45" t="s">
        <v>674</v>
      </c>
      <c r="C9" s="251">
        <v>2</v>
      </c>
      <c r="D9" s="628"/>
      <c r="E9" s="628"/>
      <c r="F9" s="681"/>
      <c r="G9" s="681"/>
      <c r="H9" s="18"/>
      <c r="I9" s="12"/>
    </row>
    <row r="10" spans="1:9" ht="14.25">
      <c r="A10" s="61"/>
      <c r="B10" s="45" t="s">
        <v>675</v>
      </c>
      <c r="C10" s="251">
        <v>3</v>
      </c>
      <c r="D10" s="628"/>
      <c r="E10" s="628"/>
      <c r="F10" s="681"/>
      <c r="G10" s="681"/>
      <c r="H10" s="18"/>
      <c r="I10" s="12"/>
    </row>
    <row r="11" spans="1:9" ht="14.25">
      <c r="A11" s="61"/>
      <c r="B11" s="45" t="s">
        <v>714</v>
      </c>
      <c r="C11" s="251">
        <v>4</v>
      </c>
      <c r="D11" s="628"/>
      <c r="E11" s="628"/>
      <c r="F11" s="681"/>
      <c r="G11" s="681"/>
      <c r="H11" s="18"/>
      <c r="I11" s="12"/>
    </row>
    <row r="12" spans="1:9" ht="28.5">
      <c r="A12" s="61"/>
      <c r="B12" s="45" t="s">
        <v>676</v>
      </c>
      <c r="C12" s="251">
        <v>5</v>
      </c>
      <c r="D12" s="628"/>
      <c r="E12" s="628"/>
      <c r="F12" s="681"/>
      <c r="G12" s="681"/>
      <c r="H12" s="18"/>
      <c r="I12" s="12"/>
    </row>
    <row r="13" spans="1:9" ht="14.25">
      <c r="A13" s="61"/>
      <c r="B13" s="45" t="s">
        <v>677</v>
      </c>
      <c r="C13" s="251">
        <v>6</v>
      </c>
      <c r="D13" s="628"/>
      <c r="E13" s="628"/>
      <c r="F13" s="681"/>
      <c r="G13" s="681"/>
      <c r="H13" s="18"/>
      <c r="I13" s="12"/>
    </row>
    <row r="14" spans="1:9" ht="28.5">
      <c r="A14" s="61"/>
      <c r="B14" s="45" t="s">
        <v>678</v>
      </c>
      <c r="C14" s="251">
        <v>7</v>
      </c>
      <c r="D14" s="628"/>
      <c r="E14" s="628"/>
      <c r="F14" s="681"/>
      <c r="G14" s="681"/>
      <c r="H14" s="18"/>
      <c r="I14" s="12"/>
    </row>
    <row r="15" spans="1:9" ht="28.5">
      <c r="A15" s="61"/>
      <c r="B15" s="45" t="s">
        <v>679</v>
      </c>
      <c r="C15" s="251">
        <v>8</v>
      </c>
      <c r="D15" s="628"/>
      <c r="E15" s="628"/>
      <c r="F15" s="681"/>
      <c r="G15" s="681"/>
      <c r="H15" s="18"/>
      <c r="I15" s="12"/>
    </row>
    <row r="16" spans="1:9" ht="14.25">
      <c r="A16" s="61"/>
      <c r="B16" s="45" t="s">
        <v>680</v>
      </c>
      <c r="C16" s="251">
        <v>9</v>
      </c>
      <c r="D16" s="628"/>
      <c r="E16" s="628"/>
      <c r="F16" s="681"/>
      <c r="G16" s="681"/>
      <c r="H16" s="18"/>
      <c r="I16" s="12"/>
    </row>
    <row r="17" spans="1:9" ht="14.25">
      <c r="A17" s="61"/>
      <c r="B17" s="45" t="s">
        <v>681</v>
      </c>
      <c r="C17" s="251">
        <v>10</v>
      </c>
      <c r="D17" s="628"/>
      <c r="E17" s="628"/>
      <c r="F17" s="681"/>
      <c r="G17" s="681"/>
      <c r="H17" s="18"/>
      <c r="I17" s="12"/>
    </row>
    <row r="18" spans="1:9" ht="14.25">
      <c r="A18" s="61"/>
      <c r="B18" s="45" t="s">
        <v>682</v>
      </c>
      <c r="C18" s="251">
        <v>11</v>
      </c>
      <c r="D18" s="628"/>
      <c r="E18" s="628"/>
      <c r="F18" s="681"/>
      <c r="G18" s="681"/>
      <c r="H18" s="18"/>
      <c r="I18" s="12"/>
    </row>
    <row r="19" spans="1:9" ht="14.25">
      <c r="A19" s="61"/>
      <c r="B19" s="45" t="s">
        <v>683</v>
      </c>
      <c r="C19" s="251">
        <v>12</v>
      </c>
      <c r="D19" s="628"/>
      <c r="E19" s="628"/>
      <c r="F19" s="681"/>
      <c r="G19" s="681"/>
      <c r="H19" s="18"/>
      <c r="I19" s="12"/>
    </row>
    <row r="20" spans="1:9" ht="14.25">
      <c r="A20" s="61"/>
      <c r="B20" s="45" t="s">
        <v>684</v>
      </c>
      <c r="C20" s="251">
        <v>13</v>
      </c>
      <c r="D20" s="628"/>
      <c r="E20" s="628"/>
      <c r="F20" s="681"/>
      <c r="G20" s="681"/>
      <c r="H20" s="18"/>
      <c r="I20" s="12"/>
    </row>
    <row r="21" spans="1:9" ht="14.25">
      <c r="A21" s="100"/>
      <c r="B21" s="45" t="s">
        <v>685</v>
      </c>
      <c r="C21" s="251">
        <v>14</v>
      </c>
      <c r="D21" s="633"/>
      <c r="E21" s="633"/>
      <c r="F21" s="681"/>
      <c r="G21" s="681"/>
      <c r="H21" s="70"/>
      <c r="I21" s="16"/>
    </row>
    <row r="22" spans="1:9" ht="14.25">
      <c r="A22" s="61"/>
      <c r="B22" s="45" t="s">
        <v>686</v>
      </c>
      <c r="C22" s="251">
        <v>15</v>
      </c>
      <c r="D22" s="628"/>
      <c r="E22" s="628"/>
      <c r="F22" s="681"/>
      <c r="G22" s="681"/>
      <c r="H22" s="18"/>
      <c r="I22" s="113"/>
    </row>
    <row r="23" spans="1:9" ht="28.5">
      <c r="A23" s="61"/>
      <c r="B23" s="45" t="s">
        <v>687</v>
      </c>
      <c r="C23" s="251">
        <v>16</v>
      </c>
      <c r="D23" s="628"/>
      <c r="E23" s="628"/>
      <c r="F23" s="681"/>
      <c r="G23" s="681"/>
      <c r="H23" s="18"/>
      <c r="I23" s="113"/>
    </row>
    <row r="24" spans="1:9" ht="14.25">
      <c r="A24" s="61"/>
      <c r="B24" s="45" t="s">
        <v>688</v>
      </c>
      <c r="C24" s="251">
        <v>17</v>
      </c>
      <c r="D24" s="628"/>
      <c r="E24" s="628"/>
      <c r="F24" s="681"/>
      <c r="G24" s="681"/>
      <c r="H24" s="18"/>
      <c r="I24" s="113"/>
    </row>
    <row r="25" spans="1:9" ht="14.25">
      <c r="A25" s="61"/>
      <c r="B25" s="18"/>
      <c r="C25" s="251">
        <v>18</v>
      </c>
      <c r="D25" s="628"/>
      <c r="E25" s="628"/>
      <c r="F25" s="628"/>
      <c r="G25" s="628"/>
      <c r="H25" s="18"/>
      <c r="I25" s="12"/>
    </row>
    <row r="26" spans="1:9" ht="14.25">
      <c r="A26" s="61"/>
      <c r="B26" s="18"/>
      <c r="C26" s="18"/>
      <c r="D26" s="627"/>
      <c r="E26" s="628"/>
      <c r="F26" s="628"/>
      <c r="G26" s="628"/>
      <c r="H26" s="18"/>
      <c r="I26" s="12"/>
    </row>
    <row r="27" spans="1:9" ht="14.25">
      <c r="A27" s="61"/>
      <c r="B27" s="35" t="s">
        <v>1474</v>
      </c>
      <c r="C27" s="35"/>
      <c r="D27" s="682"/>
      <c r="E27" s="628"/>
      <c r="F27" s="628"/>
      <c r="G27" s="628"/>
      <c r="H27" s="18"/>
      <c r="I27" s="12"/>
    </row>
    <row r="28" spans="1:9" ht="17.25">
      <c r="A28" s="61"/>
      <c r="B28" s="7" t="s">
        <v>709</v>
      </c>
      <c r="C28" s="7">
        <v>19</v>
      </c>
      <c r="D28" s="688"/>
      <c r="E28" s="628"/>
      <c r="F28" s="628"/>
      <c r="G28" s="628"/>
      <c r="H28" s="18"/>
      <c r="I28" s="12"/>
    </row>
    <row r="29" spans="1:9" ht="28.5">
      <c r="A29" s="61"/>
      <c r="B29" s="35"/>
      <c r="C29" s="35"/>
      <c r="D29" s="682"/>
      <c r="E29" s="628"/>
      <c r="F29" s="732" t="s">
        <v>672</v>
      </c>
      <c r="G29" s="732" t="s">
        <v>690</v>
      </c>
      <c r="H29" s="18"/>
      <c r="I29" s="12"/>
    </row>
    <row r="30" spans="1:9" ht="28.5">
      <c r="A30" s="61"/>
      <c r="B30" s="45" t="s">
        <v>691</v>
      </c>
      <c r="C30" s="251">
        <v>20</v>
      </c>
      <c r="D30" s="682"/>
      <c r="E30" s="628"/>
      <c r="F30" s="681"/>
      <c r="G30" s="652"/>
      <c r="H30" s="18"/>
      <c r="I30" s="12"/>
    </row>
    <row r="31" spans="1:9" ht="31.5" customHeight="1">
      <c r="A31" s="61"/>
      <c r="B31" s="45" t="s">
        <v>692</v>
      </c>
      <c r="C31" s="251">
        <v>21</v>
      </c>
      <c r="D31" s="682"/>
      <c r="E31" s="628"/>
      <c r="F31" s="681"/>
      <c r="G31" s="652"/>
      <c r="H31" s="18"/>
      <c r="I31" s="12"/>
    </row>
    <row r="32" spans="1:9" ht="14.25">
      <c r="A32" s="61"/>
      <c r="B32" s="45" t="s">
        <v>693</v>
      </c>
      <c r="C32" s="251">
        <v>22</v>
      </c>
      <c r="D32" s="682"/>
      <c r="E32" s="628"/>
      <c r="F32" s="681"/>
      <c r="G32" s="652"/>
      <c r="H32" s="18"/>
      <c r="I32" s="12"/>
    </row>
    <row r="33" spans="1:9" ht="15.75" customHeight="1">
      <c r="A33" s="61"/>
      <c r="B33" s="45" t="s">
        <v>694</v>
      </c>
      <c r="C33" s="251">
        <v>23</v>
      </c>
      <c r="D33" s="682"/>
      <c r="E33" s="628"/>
      <c r="F33" s="681"/>
      <c r="G33" s="652"/>
      <c r="H33" s="18"/>
      <c r="I33" s="12"/>
    </row>
    <row r="34" spans="1:9" ht="28.5">
      <c r="A34" s="61"/>
      <c r="B34" s="45" t="s">
        <v>695</v>
      </c>
      <c r="C34" s="251">
        <v>24</v>
      </c>
      <c r="D34" s="682"/>
      <c r="E34" s="628"/>
      <c r="F34" s="734"/>
      <c r="G34" s="681"/>
      <c r="H34" s="18"/>
      <c r="I34" s="12"/>
    </row>
    <row r="35" spans="1:9" ht="14.25">
      <c r="A35" s="61"/>
      <c r="B35" s="18"/>
      <c r="C35" s="18"/>
      <c r="D35" s="522"/>
      <c r="E35" s="628"/>
      <c r="F35" s="628"/>
      <c r="G35" s="628"/>
      <c r="H35" s="18"/>
      <c r="I35" s="12"/>
    </row>
    <row r="36" spans="1:9" ht="14.25">
      <c r="A36" s="61"/>
      <c r="B36" s="18"/>
      <c r="C36" s="18"/>
      <c r="D36" s="521"/>
      <c r="E36" s="628"/>
      <c r="F36" s="628"/>
      <c r="G36" s="628"/>
      <c r="H36" s="18"/>
      <c r="I36" s="12"/>
    </row>
    <row r="37" spans="1:9" ht="14.25">
      <c r="A37" s="61"/>
      <c r="B37" s="99" t="s">
        <v>716</v>
      </c>
      <c r="C37" s="99"/>
      <c r="D37" s="527"/>
      <c r="E37" s="628"/>
      <c r="F37" s="628"/>
      <c r="G37" s="628"/>
      <c r="H37" s="18"/>
      <c r="I37" s="12"/>
    </row>
    <row r="38" spans="1:9" ht="14.25">
      <c r="A38" s="47"/>
      <c r="B38" s="45" t="s">
        <v>1316</v>
      </c>
      <c r="C38" s="126">
        <v>25</v>
      </c>
      <c r="D38" s="520"/>
      <c r="E38" s="628"/>
      <c r="F38" s="553"/>
      <c r="G38" s="628"/>
      <c r="H38" s="18"/>
      <c r="I38" s="12"/>
    </row>
    <row r="39" spans="1:9" ht="28.5">
      <c r="A39" s="61"/>
      <c r="B39" s="45" t="s">
        <v>1503</v>
      </c>
      <c r="C39" s="126">
        <v>26</v>
      </c>
      <c r="D39" s="520"/>
      <c r="E39" s="628"/>
      <c r="F39" s="637"/>
      <c r="G39" s="637"/>
      <c r="H39" s="72"/>
      <c r="I39" s="12"/>
    </row>
    <row r="40" spans="1:9" ht="14.25">
      <c r="A40" s="61"/>
      <c r="B40" s="45" t="s">
        <v>698</v>
      </c>
      <c r="C40" s="126">
        <v>27</v>
      </c>
      <c r="D40" s="733"/>
      <c r="E40" s="628"/>
      <c r="F40" s="628"/>
      <c r="G40" s="628"/>
      <c r="H40" s="18"/>
      <c r="I40" s="12"/>
    </row>
    <row r="41" spans="1:9" ht="14.25">
      <c r="A41" s="47"/>
      <c r="B41" s="45" t="s">
        <v>1504</v>
      </c>
      <c r="C41" s="126">
        <v>28</v>
      </c>
      <c r="D41" s="733"/>
      <c r="E41" s="628"/>
      <c r="F41" s="628"/>
      <c r="G41" s="628"/>
      <c r="H41" s="18"/>
      <c r="I41" s="12"/>
    </row>
    <row r="42" spans="1:9" ht="14.25">
      <c r="A42" s="61"/>
      <c r="B42" s="45" t="s">
        <v>1505</v>
      </c>
      <c r="C42" s="126">
        <v>29</v>
      </c>
      <c r="D42" s="528"/>
      <c r="E42" s="628"/>
      <c r="F42" s="628"/>
      <c r="G42" s="628"/>
      <c r="H42" s="18"/>
      <c r="I42" s="12"/>
    </row>
    <row r="43" spans="1:9" ht="14.25">
      <c r="A43" s="47"/>
      <c r="B43" s="45" t="s">
        <v>701</v>
      </c>
      <c r="C43" s="126">
        <v>30</v>
      </c>
      <c r="D43" s="520"/>
      <c r="E43" s="628"/>
      <c r="F43" s="628"/>
      <c r="G43" s="628"/>
      <c r="H43" s="18"/>
      <c r="I43" s="12"/>
    </row>
    <row r="44" spans="1:9" ht="14.25">
      <c r="A44" s="66"/>
      <c r="B44" s="303"/>
      <c r="C44" s="126"/>
      <c r="D44" s="699"/>
      <c r="E44" s="628"/>
      <c r="F44" s="628"/>
      <c r="G44" s="628"/>
      <c r="H44" s="18"/>
      <c r="I44" s="12"/>
    </row>
    <row r="45" spans="1:9" ht="14.25">
      <c r="A45" s="6"/>
      <c r="B45" s="304" t="s">
        <v>715</v>
      </c>
      <c r="C45" s="126">
        <v>31</v>
      </c>
      <c r="D45" s="806"/>
      <c r="E45" s="521"/>
      <c r="F45" s="628"/>
      <c r="G45" s="628"/>
      <c r="H45" s="18"/>
      <c r="I45" s="12"/>
    </row>
    <row r="46" spans="1:9" ht="14.25">
      <c r="A46" s="169"/>
      <c r="B46" s="72"/>
      <c r="C46" s="72"/>
      <c r="D46" s="7"/>
      <c r="E46" s="18"/>
      <c r="F46" s="18"/>
      <c r="G46" s="18"/>
      <c r="H46" s="18"/>
      <c r="I46" s="12"/>
    </row>
    <row r="47" spans="1:9" ht="14.25">
      <c r="A47" s="58"/>
      <c r="B47" s="18"/>
      <c r="C47" s="18"/>
      <c r="D47" s="7"/>
      <c r="E47" s="18"/>
      <c r="F47" s="18"/>
      <c r="G47" s="18"/>
      <c r="H47" s="18"/>
      <c r="I47" s="12"/>
    </row>
    <row r="48" ht="14.25">
      <c r="D48" s="4"/>
    </row>
    <row r="49" ht="14.25">
      <c r="D49" s="4"/>
    </row>
    <row r="50" ht="14.25">
      <c r="D50" s="4"/>
    </row>
    <row r="51" ht="14.25">
      <c r="D51" s="4"/>
    </row>
    <row r="52" ht="14.25">
      <c r="D52" s="4"/>
    </row>
    <row r="53" ht="14.25">
      <c r="D53" s="4"/>
    </row>
  </sheetData>
  <sheetProtection password="DAB2" sheet="1" objects="1" scenarios="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9" r:id="rId1"/>
  <headerFooter differentFirst="1">
    <firstFooter>&amp;C&amp;[219/&amp;[268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1">
      <selection activeCell="E7" sqref="E7"/>
    </sheetView>
  </sheetViews>
  <sheetFormatPr defaultColWidth="9.140625" defaultRowHeight="15"/>
  <cols>
    <col min="1" max="1" width="9.140625" style="283" customWidth="1"/>
    <col min="2" max="2" width="72.57421875" style="283" customWidth="1"/>
    <col min="3" max="3" width="10.140625" style="283" customWidth="1"/>
    <col min="4" max="4" width="23.421875" style="283" customWidth="1"/>
    <col min="5" max="5" width="22.7109375" style="283" customWidth="1"/>
    <col min="6" max="6" width="20.28125" style="283" bestFit="1" customWidth="1"/>
    <col min="7" max="7" width="9.140625" style="283" customWidth="1"/>
    <col min="8" max="8" width="13.28125" style="283" customWidth="1"/>
    <col min="9" max="9" width="13.57421875" style="283" customWidth="1"/>
    <col min="10" max="10" width="9.140625" style="283" customWidth="1"/>
    <col min="11" max="11" width="13.57421875" style="283" customWidth="1"/>
    <col min="12" max="12" width="15.00390625" style="283" customWidth="1"/>
    <col min="13" max="16384" width="9.140625" style="283" customWidth="1"/>
  </cols>
  <sheetData>
    <row r="1" spans="1:12" ht="22.5" customHeight="1">
      <c r="A1" s="280" t="s">
        <v>664</v>
      </c>
      <c r="B1" s="281"/>
      <c r="C1" s="281"/>
      <c r="D1" s="281"/>
      <c r="E1" s="175"/>
      <c r="F1" s="176" t="s">
        <v>419</v>
      </c>
      <c r="G1" s="282"/>
      <c r="H1" s="282"/>
      <c r="I1" s="282"/>
      <c r="J1" s="282"/>
      <c r="K1" s="282"/>
      <c r="L1" s="282"/>
    </row>
    <row r="2" spans="1:12" ht="15">
      <c r="A2" s="280" t="s">
        <v>665</v>
      </c>
      <c r="B2" s="280"/>
      <c r="C2" s="280"/>
      <c r="D2" s="280"/>
      <c r="E2" s="177"/>
      <c r="F2" s="174" t="s">
        <v>420</v>
      </c>
      <c r="G2" s="284"/>
      <c r="H2" s="284"/>
      <c r="I2" s="285"/>
      <c r="J2" s="282"/>
      <c r="K2" s="282"/>
      <c r="L2" s="282"/>
    </row>
    <row r="3" spans="1:12" ht="15">
      <c r="A3" s="286"/>
      <c r="B3" s="280"/>
      <c r="C3" s="280"/>
      <c r="D3" s="280"/>
      <c r="E3" s="788"/>
      <c r="F3" s="781"/>
      <c r="G3" s="282"/>
      <c r="H3" s="287"/>
      <c r="I3" s="282"/>
      <c r="J3" s="282"/>
      <c r="K3" s="282"/>
      <c r="L3" s="282"/>
    </row>
    <row r="4" spans="1:12" ht="30" customHeight="1">
      <c r="A4" s="282"/>
      <c r="B4" s="282"/>
      <c r="C4" s="282"/>
      <c r="D4" s="282"/>
      <c r="E4" s="903" t="s">
        <v>666</v>
      </c>
      <c r="F4" s="903"/>
      <c r="G4" s="282"/>
      <c r="H4" s="903" t="s">
        <v>667</v>
      </c>
      <c r="I4" s="903"/>
      <c r="J4" s="903"/>
      <c r="K4" s="903"/>
      <c r="L4" s="903"/>
    </row>
    <row r="5" spans="1:12" ht="14.25">
      <c r="A5" s="282"/>
      <c r="B5" s="282"/>
      <c r="C5" s="282"/>
      <c r="D5" s="282"/>
      <c r="E5" s="288" t="s">
        <v>668</v>
      </c>
      <c r="F5" s="288" t="s">
        <v>669</v>
      </c>
      <c r="G5" s="280"/>
      <c r="H5" s="904" t="s">
        <v>668</v>
      </c>
      <c r="I5" s="904"/>
      <c r="J5" s="289"/>
      <c r="K5" s="904" t="s">
        <v>669</v>
      </c>
      <c r="L5" s="904"/>
    </row>
    <row r="6" spans="1:12" ht="17.25">
      <c r="A6" s="282"/>
      <c r="B6" s="281"/>
      <c r="C6" s="281"/>
      <c r="D6" s="281"/>
      <c r="E6" s="290" t="s">
        <v>670</v>
      </c>
      <c r="F6" s="290" t="s">
        <v>671</v>
      </c>
      <c r="G6" s="282"/>
      <c r="H6" s="282"/>
      <c r="I6" s="282"/>
      <c r="J6" s="282"/>
      <c r="K6" s="282"/>
      <c r="L6" s="282"/>
    </row>
    <row r="7" spans="1:12" ht="26.25" customHeight="1">
      <c r="A7" s="291"/>
      <c r="B7" s="782" t="s">
        <v>1473</v>
      </c>
      <c r="C7" s="290">
        <v>1</v>
      </c>
      <c r="D7" s="735"/>
      <c r="E7" s="736"/>
      <c r="F7" s="736"/>
      <c r="G7" s="737"/>
      <c r="H7" s="737"/>
      <c r="I7" s="737"/>
      <c r="J7" s="737"/>
      <c r="K7" s="737"/>
      <c r="L7" s="737"/>
    </row>
    <row r="8" spans="1:12" ht="71.25">
      <c r="A8" s="292"/>
      <c r="B8" s="293"/>
      <c r="C8" s="293"/>
      <c r="D8" s="738"/>
      <c r="E8" s="739"/>
      <c r="F8" s="739"/>
      <c r="G8" s="738"/>
      <c r="H8" s="732" t="s">
        <v>672</v>
      </c>
      <c r="I8" s="732" t="s">
        <v>673</v>
      </c>
      <c r="J8" s="738"/>
      <c r="K8" s="732" t="s">
        <v>672</v>
      </c>
      <c r="L8" s="732" t="s">
        <v>673</v>
      </c>
    </row>
    <row r="9" spans="1:12" ht="14.25">
      <c r="A9" s="291"/>
      <c r="B9" s="45" t="s">
        <v>674</v>
      </c>
      <c r="C9" s="251">
        <v>2</v>
      </c>
      <c r="D9" s="740"/>
      <c r="E9" s="737"/>
      <c r="F9" s="737"/>
      <c r="G9" s="737"/>
      <c r="H9" s="741"/>
      <c r="I9" s="741"/>
      <c r="J9" s="737"/>
      <c r="K9" s="741"/>
      <c r="L9" s="741"/>
    </row>
    <row r="10" spans="1:12" ht="14.25">
      <c r="A10" s="291"/>
      <c r="B10" s="45" t="s">
        <v>675</v>
      </c>
      <c r="C10" s="251">
        <v>3</v>
      </c>
      <c r="D10" s="740"/>
      <c r="E10" s="737"/>
      <c r="F10" s="737"/>
      <c r="G10" s="737"/>
      <c r="H10" s="741"/>
      <c r="I10" s="741"/>
      <c r="J10" s="737"/>
      <c r="K10" s="741"/>
      <c r="L10" s="741"/>
    </row>
    <row r="11" spans="1:12" ht="14.25">
      <c r="A11" s="291"/>
      <c r="B11" s="45" t="s">
        <v>714</v>
      </c>
      <c r="C11" s="251">
        <v>4</v>
      </c>
      <c r="D11" s="740"/>
      <c r="E11" s="737"/>
      <c r="F11" s="737"/>
      <c r="G11" s="737"/>
      <c r="H11" s="741"/>
      <c r="I11" s="741"/>
      <c r="J11" s="737"/>
      <c r="K11" s="741"/>
      <c r="L11" s="741"/>
    </row>
    <row r="12" spans="1:12" ht="14.25">
      <c r="A12" s="291"/>
      <c r="B12" s="45" t="s">
        <v>676</v>
      </c>
      <c r="C12" s="251">
        <v>5</v>
      </c>
      <c r="D12" s="740"/>
      <c r="E12" s="737"/>
      <c r="F12" s="737"/>
      <c r="G12" s="737"/>
      <c r="H12" s="741"/>
      <c r="I12" s="741"/>
      <c r="J12" s="737"/>
      <c r="K12" s="741"/>
      <c r="L12" s="741"/>
    </row>
    <row r="13" spans="1:12" ht="14.25">
      <c r="A13" s="291"/>
      <c r="B13" s="45" t="s">
        <v>677</v>
      </c>
      <c r="C13" s="251">
        <v>6</v>
      </c>
      <c r="D13" s="740"/>
      <c r="E13" s="737"/>
      <c r="F13" s="737"/>
      <c r="G13" s="737"/>
      <c r="H13" s="741"/>
      <c r="I13" s="741"/>
      <c r="J13" s="737"/>
      <c r="K13" s="741"/>
      <c r="L13" s="741"/>
    </row>
    <row r="14" spans="1:12" ht="28.5">
      <c r="A14" s="291"/>
      <c r="B14" s="45" t="s">
        <v>678</v>
      </c>
      <c r="C14" s="251">
        <v>7</v>
      </c>
      <c r="D14" s="740"/>
      <c r="E14" s="737"/>
      <c r="F14" s="737"/>
      <c r="G14" s="737"/>
      <c r="H14" s="741"/>
      <c r="I14" s="741"/>
      <c r="J14" s="737"/>
      <c r="K14" s="741"/>
      <c r="L14" s="741"/>
    </row>
    <row r="15" spans="1:12" ht="28.5">
      <c r="A15" s="291"/>
      <c r="B15" s="45" t="s">
        <v>679</v>
      </c>
      <c r="C15" s="251">
        <v>8</v>
      </c>
      <c r="D15" s="740"/>
      <c r="E15" s="737"/>
      <c r="F15" s="737"/>
      <c r="G15" s="737"/>
      <c r="H15" s="741"/>
      <c r="I15" s="741"/>
      <c r="J15" s="737"/>
      <c r="K15" s="741"/>
      <c r="L15" s="741"/>
    </row>
    <row r="16" spans="1:12" ht="14.25">
      <c r="A16" s="291"/>
      <c r="B16" s="45" t="s">
        <v>680</v>
      </c>
      <c r="C16" s="251">
        <v>9</v>
      </c>
      <c r="D16" s="740"/>
      <c r="E16" s="737"/>
      <c r="F16" s="737"/>
      <c r="G16" s="737"/>
      <c r="H16" s="741"/>
      <c r="I16" s="741"/>
      <c r="J16" s="737"/>
      <c r="K16" s="741"/>
      <c r="L16" s="741"/>
    </row>
    <row r="17" spans="1:12" ht="14.25">
      <c r="A17" s="291"/>
      <c r="B17" s="45" t="s">
        <v>681</v>
      </c>
      <c r="C17" s="251">
        <v>10</v>
      </c>
      <c r="D17" s="740"/>
      <c r="E17" s="737"/>
      <c r="F17" s="737"/>
      <c r="G17" s="737"/>
      <c r="H17" s="741"/>
      <c r="I17" s="741"/>
      <c r="J17" s="737"/>
      <c r="K17" s="741"/>
      <c r="L17" s="741"/>
    </row>
    <row r="18" spans="1:12" ht="14.25">
      <c r="A18" s="291"/>
      <c r="B18" s="45" t="s">
        <v>682</v>
      </c>
      <c r="C18" s="251">
        <v>11</v>
      </c>
      <c r="D18" s="740"/>
      <c r="E18" s="737"/>
      <c r="F18" s="737"/>
      <c r="G18" s="737"/>
      <c r="H18" s="741"/>
      <c r="I18" s="741"/>
      <c r="J18" s="737"/>
      <c r="K18" s="741"/>
      <c r="L18" s="741"/>
    </row>
    <row r="19" spans="1:12" ht="14.25">
      <c r="A19" s="291"/>
      <c r="B19" s="45" t="s">
        <v>683</v>
      </c>
      <c r="C19" s="251">
        <v>12</v>
      </c>
      <c r="D19" s="740"/>
      <c r="E19" s="737"/>
      <c r="F19" s="737"/>
      <c r="G19" s="737"/>
      <c r="H19" s="741"/>
      <c r="I19" s="741"/>
      <c r="J19" s="737"/>
      <c r="K19" s="741"/>
      <c r="L19" s="741"/>
    </row>
    <row r="20" spans="1:12" ht="14.25">
      <c r="A20" s="291"/>
      <c r="B20" s="45" t="s">
        <v>684</v>
      </c>
      <c r="C20" s="251">
        <v>13</v>
      </c>
      <c r="D20" s="740"/>
      <c r="E20" s="737"/>
      <c r="F20" s="737"/>
      <c r="G20" s="737"/>
      <c r="H20" s="741"/>
      <c r="I20" s="741"/>
      <c r="J20" s="737"/>
      <c r="K20" s="741"/>
      <c r="L20" s="741"/>
    </row>
    <row r="21" spans="1:12" ht="14.25">
      <c r="A21" s="294"/>
      <c r="B21" s="45" t="s">
        <v>685</v>
      </c>
      <c r="C21" s="251">
        <v>14</v>
      </c>
      <c r="D21" s="740"/>
      <c r="E21" s="742"/>
      <c r="F21" s="742"/>
      <c r="G21" s="742"/>
      <c r="H21" s="741"/>
      <c r="I21" s="741"/>
      <c r="J21" s="737"/>
      <c r="K21" s="741"/>
      <c r="L21" s="741"/>
    </row>
    <row r="22" spans="1:12" ht="14.25">
      <c r="A22" s="291"/>
      <c r="B22" s="45" t="s">
        <v>686</v>
      </c>
      <c r="C22" s="251">
        <v>15</v>
      </c>
      <c r="D22" s="740"/>
      <c r="E22" s="737"/>
      <c r="F22" s="737"/>
      <c r="G22" s="737"/>
      <c r="H22" s="741"/>
      <c r="I22" s="741"/>
      <c r="J22" s="737"/>
      <c r="K22" s="741"/>
      <c r="L22" s="741"/>
    </row>
    <row r="23" spans="1:12" ht="14.25">
      <c r="A23" s="291"/>
      <c r="B23" s="45" t="s">
        <v>687</v>
      </c>
      <c r="C23" s="251">
        <v>16</v>
      </c>
      <c r="D23" s="740"/>
      <c r="E23" s="737"/>
      <c r="F23" s="737"/>
      <c r="G23" s="737"/>
      <c r="H23" s="741"/>
      <c r="I23" s="741"/>
      <c r="J23" s="737"/>
      <c r="K23" s="741"/>
      <c r="L23" s="741"/>
    </row>
    <row r="24" spans="1:12" ht="14.25">
      <c r="A24" s="291"/>
      <c r="B24" s="45" t="s">
        <v>688</v>
      </c>
      <c r="C24" s="251">
        <v>17</v>
      </c>
      <c r="D24" s="740"/>
      <c r="E24" s="737"/>
      <c r="F24" s="737"/>
      <c r="G24" s="737"/>
      <c r="H24" s="741"/>
      <c r="I24" s="741"/>
      <c r="J24" s="737"/>
      <c r="K24" s="741"/>
      <c r="L24" s="741"/>
    </row>
    <row r="25" spans="1:12" ht="14.25">
      <c r="A25" s="291"/>
      <c r="B25" s="282"/>
      <c r="C25" s="282"/>
      <c r="D25" s="740"/>
      <c r="E25" s="737"/>
      <c r="F25" s="737"/>
      <c r="G25" s="737"/>
      <c r="H25" s="737"/>
      <c r="I25" s="737"/>
      <c r="J25" s="737"/>
      <c r="K25" s="737"/>
      <c r="L25" s="737"/>
    </row>
    <row r="26" spans="1:12" ht="14.25">
      <c r="A26" s="291"/>
      <c r="B26" s="282"/>
      <c r="C26" s="282"/>
      <c r="D26" s="737"/>
      <c r="E26" s="743" t="s">
        <v>668</v>
      </c>
      <c r="F26" s="743" t="s">
        <v>669</v>
      </c>
      <c r="G26" s="744"/>
      <c r="H26" s="905" t="s">
        <v>668</v>
      </c>
      <c r="I26" s="905"/>
      <c r="J26" s="745"/>
      <c r="K26" s="905" t="s">
        <v>669</v>
      </c>
      <c r="L26" s="905"/>
    </row>
    <row r="27" spans="1:12" ht="17.25">
      <c r="A27" s="291"/>
      <c r="B27" s="287"/>
      <c r="C27" s="287"/>
      <c r="D27" s="746"/>
      <c r="E27" s="735" t="s">
        <v>670</v>
      </c>
      <c r="F27" s="735" t="s">
        <v>671</v>
      </c>
      <c r="G27" s="737"/>
      <c r="H27" s="737"/>
      <c r="I27" s="737"/>
      <c r="J27" s="737"/>
      <c r="K27" s="737"/>
      <c r="L27" s="737"/>
    </row>
    <row r="28" spans="1:12" ht="14.25">
      <c r="A28" s="291"/>
      <c r="B28" s="281" t="s">
        <v>689</v>
      </c>
      <c r="C28" s="290">
        <v>18</v>
      </c>
      <c r="D28" s="735"/>
      <c r="E28" s="747"/>
      <c r="F28" s="747"/>
      <c r="G28" s="735"/>
      <c r="H28" s="737"/>
      <c r="I28" s="737"/>
      <c r="J28" s="737"/>
      <c r="K28" s="737"/>
      <c r="L28" s="737"/>
    </row>
    <row r="29" spans="1:12" ht="42.75">
      <c r="A29" s="291"/>
      <c r="B29" s="281"/>
      <c r="C29" s="281"/>
      <c r="D29" s="748"/>
      <c r="E29" s="737"/>
      <c r="F29" s="749"/>
      <c r="G29" s="749"/>
      <c r="H29" s="732" t="s">
        <v>672</v>
      </c>
      <c r="I29" s="732" t="s">
        <v>690</v>
      </c>
      <c r="J29" s="737"/>
      <c r="K29" s="732" t="s">
        <v>672</v>
      </c>
      <c r="L29" s="732" t="s">
        <v>690</v>
      </c>
    </row>
    <row r="30" spans="1:12" ht="28.5">
      <c r="A30" s="292"/>
      <c r="B30" s="45" t="s">
        <v>691</v>
      </c>
      <c r="C30" s="251">
        <v>19</v>
      </c>
      <c r="D30" s="748"/>
      <c r="E30" s="737"/>
      <c r="F30" s="748"/>
      <c r="G30" s="742"/>
      <c r="H30" s="741"/>
      <c r="I30" s="737"/>
      <c r="J30" s="737"/>
      <c r="K30" s="741"/>
      <c r="L30" s="737"/>
    </row>
    <row r="31" spans="1:12" ht="28.5">
      <c r="A31" s="291"/>
      <c r="B31" s="45" t="s">
        <v>692</v>
      </c>
      <c r="C31" s="251">
        <v>20</v>
      </c>
      <c r="D31" s="748"/>
      <c r="E31" s="737"/>
      <c r="F31" s="748"/>
      <c r="G31" s="742"/>
      <c r="H31" s="741"/>
      <c r="I31" s="737"/>
      <c r="J31" s="737"/>
      <c r="K31" s="741"/>
      <c r="L31" s="737"/>
    </row>
    <row r="32" spans="1:12" ht="14.25">
      <c r="A32" s="291"/>
      <c r="B32" s="45" t="s">
        <v>693</v>
      </c>
      <c r="C32" s="251">
        <v>21</v>
      </c>
      <c r="D32" s="748"/>
      <c r="E32" s="737"/>
      <c r="F32" s="748"/>
      <c r="G32" s="742"/>
      <c r="H32" s="741"/>
      <c r="I32" s="737"/>
      <c r="J32" s="737"/>
      <c r="K32" s="741"/>
      <c r="L32" s="737"/>
    </row>
    <row r="33" spans="1:12" ht="14.25">
      <c r="A33" s="291"/>
      <c r="B33" s="45" t="s">
        <v>694</v>
      </c>
      <c r="C33" s="251">
        <v>22</v>
      </c>
      <c r="D33" s="748"/>
      <c r="E33" s="737"/>
      <c r="F33" s="748"/>
      <c r="G33" s="742"/>
      <c r="H33" s="741"/>
      <c r="I33" s="737"/>
      <c r="J33" s="750"/>
      <c r="K33" s="741"/>
      <c r="L33" s="737"/>
    </row>
    <row r="34" spans="1:12" ht="14.25">
      <c r="A34" s="291"/>
      <c r="B34" s="45" t="s">
        <v>695</v>
      </c>
      <c r="C34" s="251">
        <v>23</v>
      </c>
      <c r="D34" s="748"/>
      <c r="E34" s="737"/>
      <c r="F34" s="742"/>
      <c r="G34" s="748"/>
      <c r="H34" s="737"/>
      <c r="I34" s="741"/>
      <c r="J34" s="737"/>
      <c r="K34" s="737"/>
      <c r="L34" s="741"/>
    </row>
    <row r="35" spans="1:12" ht="14.25">
      <c r="A35" s="291"/>
      <c r="B35" s="282"/>
      <c r="C35" s="282"/>
      <c r="D35" s="737"/>
      <c r="E35" s="751"/>
      <c r="F35" s="737"/>
      <c r="G35" s="737"/>
      <c r="H35" s="737"/>
      <c r="I35" s="737"/>
      <c r="J35" s="737"/>
      <c r="K35" s="737"/>
      <c r="L35" s="737"/>
    </row>
    <row r="36" spans="1:12" ht="14.25">
      <c r="A36" s="291"/>
      <c r="B36" s="282"/>
      <c r="C36" s="282"/>
      <c r="D36" s="737"/>
      <c r="E36" s="737"/>
      <c r="F36" s="737"/>
      <c r="G36" s="737"/>
      <c r="H36" s="737"/>
      <c r="I36" s="737"/>
      <c r="J36" s="737"/>
      <c r="K36" s="737"/>
      <c r="L36" s="737"/>
    </row>
    <row r="37" spans="1:12" ht="14.25">
      <c r="A37" s="291"/>
      <c r="B37" s="295" t="s">
        <v>696</v>
      </c>
      <c r="C37" s="295"/>
      <c r="D37" s="742"/>
      <c r="E37" s="742"/>
      <c r="F37" s="737"/>
      <c r="G37" s="737"/>
      <c r="H37" s="737"/>
      <c r="I37" s="737"/>
      <c r="J37" s="737"/>
      <c r="K37" s="737"/>
      <c r="L37" s="737"/>
    </row>
    <row r="38" spans="1:12" ht="14.25">
      <c r="A38" s="296"/>
      <c r="B38" s="56" t="s">
        <v>697</v>
      </c>
      <c r="C38" s="126">
        <v>24</v>
      </c>
      <c r="D38" s="752"/>
      <c r="E38" s="753"/>
      <c r="F38" s="737"/>
      <c r="G38" s="737"/>
      <c r="H38" s="737"/>
      <c r="I38" s="737"/>
      <c r="J38" s="737"/>
      <c r="K38" s="737"/>
      <c r="L38" s="737"/>
    </row>
    <row r="39" spans="1:12" ht="14.25">
      <c r="A39" s="291"/>
      <c r="B39" s="56" t="s">
        <v>1506</v>
      </c>
      <c r="C39" s="126">
        <v>25</v>
      </c>
      <c r="D39" s="736"/>
      <c r="E39" s="754"/>
      <c r="F39" s="737"/>
      <c r="G39" s="737"/>
      <c r="H39" s="737"/>
      <c r="I39" s="737"/>
      <c r="J39" s="737"/>
      <c r="K39" s="737"/>
      <c r="L39" s="737"/>
    </row>
    <row r="40" spans="1:12" ht="14.25">
      <c r="A40" s="291"/>
      <c r="B40" s="56" t="s">
        <v>698</v>
      </c>
      <c r="C40" s="126">
        <v>26</v>
      </c>
      <c r="D40" s="752"/>
      <c r="E40" s="753"/>
      <c r="F40" s="737"/>
      <c r="G40" s="737"/>
      <c r="H40" s="737"/>
      <c r="I40" s="737"/>
      <c r="J40" s="737"/>
      <c r="K40" s="737"/>
      <c r="L40" s="737"/>
    </row>
    <row r="41" spans="1:12" ht="14.25">
      <c r="A41" s="296"/>
      <c r="B41" s="56" t="s">
        <v>699</v>
      </c>
      <c r="C41" s="126">
        <v>27</v>
      </c>
      <c r="D41" s="752"/>
      <c r="E41" s="753"/>
      <c r="F41" s="737"/>
      <c r="G41" s="737"/>
      <c r="H41" s="737"/>
      <c r="I41" s="737"/>
      <c r="J41" s="737"/>
      <c r="K41" s="737"/>
      <c r="L41" s="737"/>
    </row>
    <row r="42" spans="1:12" ht="14.25">
      <c r="A42" s="291"/>
      <c r="B42" s="56" t="s">
        <v>700</v>
      </c>
      <c r="C42" s="126">
        <v>28</v>
      </c>
      <c r="D42" s="752"/>
      <c r="E42" s="753"/>
      <c r="F42" s="737"/>
      <c r="G42" s="737"/>
      <c r="H42" s="737"/>
      <c r="I42" s="737"/>
      <c r="J42" s="737"/>
      <c r="K42" s="737"/>
      <c r="L42" s="737"/>
    </row>
    <row r="43" spans="1:12" ht="14.25">
      <c r="A43" s="296"/>
      <c r="B43" s="56" t="s">
        <v>701</v>
      </c>
      <c r="C43" s="126">
        <v>29</v>
      </c>
      <c r="D43" s="736"/>
      <c r="E43" s="754"/>
      <c r="F43" s="737"/>
      <c r="G43" s="737"/>
      <c r="H43" s="737"/>
      <c r="I43" s="737"/>
      <c r="J43" s="737"/>
      <c r="K43" s="737"/>
      <c r="L43" s="737"/>
    </row>
    <row r="44" spans="1:12" ht="14.25">
      <c r="A44" s="297"/>
      <c r="B44" s="298"/>
      <c r="C44" s="298"/>
      <c r="D44" s="755"/>
      <c r="E44" s="755"/>
      <c r="F44" s="737"/>
      <c r="G44" s="737"/>
      <c r="H44" s="737"/>
      <c r="I44" s="737"/>
      <c r="J44" s="737"/>
      <c r="K44" s="737"/>
      <c r="L44" s="737"/>
    </row>
    <row r="45" spans="1:12" ht="14.25">
      <c r="A45" s="299"/>
      <c r="B45" s="280" t="s">
        <v>399</v>
      </c>
      <c r="C45" s="282">
        <v>30</v>
      </c>
      <c r="D45" s="756"/>
      <c r="E45" s="753"/>
      <c r="F45" s="735"/>
      <c r="G45" s="735"/>
      <c r="H45" s="757"/>
      <c r="I45" s="757"/>
      <c r="J45" s="757"/>
      <c r="K45" s="757"/>
      <c r="L45" s="757"/>
    </row>
    <row r="46" spans="1:12" ht="14.25">
      <c r="A46" s="299"/>
      <c r="B46" s="280"/>
      <c r="C46" s="280"/>
      <c r="D46" s="753"/>
      <c r="E46" s="753"/>
      <c r="F46" s="735"/>
      <c r="G46" s="735"/>
      <c r="H46" s="757"/>
      <c r="I46" s="757"/>
      <c r="J46" s="757"/>
      <c r="K46" s="757"/>
      <c r="L46" s="757"/>
    </row>
    <row r="47" spans="1:12" ht="14.25">
      <c r="A47" s="300"/>
      <c r="B47" s="448" t="s">
        <v>702</v>
      </c>
      <c r="C47" s="448"/>
      <c r="D47" s="750"/>
      <c r="E47" s="760" t="s">
        <v>668</v>
      </c>
      <c r="F47" s="760" t="s">
        <v>669</v>
      </c>
      <c r="G47" s="737"/>
      <c r="H47" s="757"/>
      <c r="I47" s="757"/>
      <c r="J47" s="757"/>
      <c r="K47" s="757"/>
      <c r="L47" s="757"/>
    </row>
    <row r="48" spans="1:12" ht="14.25">
      <c r="A48" s="301"/>
      <c r="B48" s="440" t="s">
        <v>703</v>
      </c>
      <c r="C48" s="449">
        <v>31</v>
      </c>
      <c r="D48" s="737"/>
      <c r="E48" s="761"/>
      <c r="F48" s="761"/>
      <c r="G48" s="758"/>
      <c r="H48" s="757"/>
      <c r="I48" s="757"/>
      <c r="J48" s="757"/>
      <c r="K48" s="757"/>
      <c r="L48" s="757"/>
    </row>
    <row r="49" spans="1:12" ht="28.5">
      <c r="A49" s="301"/>
      <c r="B49" s="440" t="s">
        <v>704</v>
      </c>
      <c r="C49" s="449">
        <v>32</v>
      </c>
      <c r="D49" s="737"/>
      <c r="E49" s="761"/>
      <c r="F49" s="761"/>
      <c r="G49" s="737"/>
      <c r="H49" s="759"/>
      <c r="I49" s="759"/>
      <c r="J49" s="759"/>
      <c r="K49" s="759"/>
      <c r="L49" s="759"/>
    </row>
    <row r="50" spans="1:12" ht="14.25">
      <c r="A50" s="282"/>
      <c r="B50" s="440" t="s">
        <v>705</v>
      </c>
      <c r="C50" s="449">
        <v>33</v>
      </c>
      <c r="D50" s="757"/>
      <c r="E50" s="761"/>
      <c r="F50" s="761"/>
      <c r="G50" s="737"/>
      <c r="H50" s="759"/>
      <c r="I50" s="759"/>
      <c r="J50" s="759"/>
      <c r="K50" s="759"/>
      <c r="L50" s="759"/>
    </row>
    <row r="51" spans="1:12" ht="14.25">
      <c r="A51" s="287"/>
      <c r="B51" s="440" t="s">
        <v>706</v>
      </c>
      <c r="C51" s="449">
        <v>34</v>
      </c>
      <c r="D51" s="757"/>
      <c r="E51" s="761"/>
      <c r="F51" s="761"/>
      <c r="G51" s="757"/>
      <c r="H51" s="759"/>
      <c r="I51" s="759"/>
      <c r="J51" s="759"/>
      <c r="K51" s="759"/>
      <c r="L51" s="759"/>
    </row>
    <row r="52" spans="1:12" ht="14.25">
      <c r="A52" s="287"/>
      <c r="B52" s="440" t="s">
        <v>707</v>
      </c>
      <c r="C52" s="449">
        <v>35</v>
      </c>
      <c r="D52" s="757"/>
      <c r="E52" s="761"/>
      <c r="F52" s="761"/>
      <c r="G52" s="757"/>
      <c r="H52" s="759"/>
      <c r="I52" s="759"/>
      <c r="J52" s="759"/>
      <c r="K52" s="759"/>
      <c r="L52" s="759"/>
    </row>
    <row r="53" spans="1:12" ht="14.25">
      <c r="A53" s="287"/>
      <c r="B53" s="440" t="s">
        <v>701</v>
      </c>
      <c r="C53" s="449">
        <v>36</v>
      </c>
      <c r="D53" s="757"/>
      <c r="E53" s="761"/>
      <c r="F53" s="761"/>
      <c r="G53" s="757"/>
      <c r="H53" s="759"/>
      <c r="I53" s="759"/>
      <c r="J53" s="759"/>
      <c r="K53" s="759"/>
      <c r="L53" s="759"/>
    </row>
    <row r="54" spans="1:12" ht="14.25">
      <c r="A54" s="287"/>
      <c r="B54" s="450" t="s">
        <v>708</v>
      </c>
      <c r="C54" s="449">
        <v>37</v>
      </c>
      <c r="D54" s="757"/>
      <c r="E54" s="761"/>
      <c r="F54" s="761"/>
      <c r="G54" s="757"/>
      <c r="H54" s="759"/>
      <c r="I54" s="759"/>
      <c r="J54" s="759"/>
      <c r="K54" s="759"/>
      <c r="L54" s="759"/>
    </row>
    <row r="55" spans="1:12" ht="14.25">
      <c r="A55" s="302"/>
      <c r="B55" s="302"/>
      <c r="C55" s="302"/>
      <c r="D55" s="302"/>
      <c r="E55" s="302"/>
      <c r="F55" s="302"/>
      <c r="G55" s="302"/>
      <c r="H55" s="302"/>
      <c r="I55" s="302"/>
      <c r="J55" s="302"/>
      <c r="K55" s="302"/>
      <c r="L55" s="302"/>
    </row>
    <row r="56" spans="1:12" ht="14.25">
      <c r="A56" s="302"/>
      <c r="B56" s="302"/>
      <c r="C56" s="302"/>
      <c r="D56" s="302"/>
      <c r="E56" s="302"/>
      <c r="F56" s="302"/>
      <c r="G56" s="302"/>
      <c r="H56" s="302"/>
      <c r="I56" s="302"/>
      <c r="J56" s="302"/>
      <c r="K56" s="302"/>
      <c r="L56" s="302"/>
    </row>
  </sheetData>
  <sheetProtection password="DAB2" sheet="1" objects="1" scenarios="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9" r:id="rId1"/>
  <headerFooter differentFirst="1">
    <firstFooter>&amp;C&amp;[220/&amp;[268</firstFooter>
  </headerFooter>
</worksheet>
</file>

<file path=xl/worksheets/sheet18.xml><?xml version="1.0" encoding="utf-8"?>
<worksheet xmlns="http://schemas.openxmlformats.org/spreadsheetml/2006/main" xmlns:r="http://schemas.openxmlformats.org/officeDocument/2006/relationships">
  <sheetPr>
    <tabColor rgb="FF00B0F0"/>
  </sheetPr>
  <dimension ref="A1:S66"/>
  <sheetViews>
    <sheetView zoomScale="80" zoomScaleNormal="80" zoomScalePageLayoutView="0" workbookViewId="0" topLeftCell="A1">
      <selection activeCell="D8" sqref="D8:D9"/>
    </sheetView>
  </sheetViews>
  <sheetFormatPr defaultColWidth="0.9921875" defaultRowHeight="15"/>
  <cols>
    <col min="1" max="3" width="4.28125" style="380" customWidth="1"/>
    <col min="4" max="4" width="15.28125" style="360" customWidth="1"/>
    <col min="5" max="5" width="21.421875" style="360" customWidth="1"/>
    <col min="6" max="6" width="14.57421875" style="362" customWidth="1"/>
    <col min="7" max="7" width="18.8515625" style="362" customWidth="1"/>
    <col min="8" max="13" width="14.57421875" style="362" customWidth="1"/>
    <col min="14" max="15" width="11.28125" style="360" customWidth="1"/>
    <col min="16" max="242" width="11.421875" style="360" customWidth="1"/>
    <col min="243" max="243" width="4.28125" style="360" customWidth="1"/>
    <col min="244" max="245" width="12.8515625" style="360" customWidth="1"/>
    <col min="246" max="246" width="5.8515625" style="360" customWidth="1"/>
    <col min="247" max="247" width="14.57421875" style="360" customWidth="1"/>
    <col min="248" max="248" width="18.8515625" style="360" customWidth="1"/>
    <col min="249" max="252" width="14.57421875" style="360" customWidth="1"/>
    <col min="253" max="255" width="11.28125" style="360" customWidth="1"/>
    <col min="256" max="16384" width="0.9921875" style="360" customWidth="1"/>
  </cols>
  <sheetData>
    <row r="1" spans="1:5" ht="15.75">
      <c r="A1" s="359" t="s">
        <v>1266</v>
      </c>
      <c r="B1" s="359"/>
      <c r="C1" s="766"/>
      <c r="E1" s="361"/>
    </row>
    <row r="2" spans="1:13" ht="20.25" customHeight="1">
      <c r="A2" s="363"/>
      <c r="B2" s="363"/>
      <c r="C2" s="363"/>
      <c r="D2" s="364"/>
      <c r="E2" s="364"/>
      <c r="F2" s="365"/>
      <c r="G2" s="365"/>
      <c r="H2" s="365"/>
      <c r="I2" s="365"/>
      <c r="J2" s="365"/>
      <c r="K2" s="365"/>
      <c r="L2" s="365"/>
      <c r="M2" s="365"/>
    </row>
    <row r="3" spans="1:19" s="369" customFormat="1" ht="15.75" customHeight="1">
      <c r="A3" s="359" t="s">
        <v>1267</v>
      </c>
      <c r="B3" s="359"/>
      <c r="C3" s="766"/>
      <c r="D3" s="366"/>
      <c r="E3" s="366"/>
      <c r="F3" s="367"/>
      <c r="G3" s="368"/>
      <c r="H3" s="368"/>
      <c r="I3" s="368"/>
      <c r="J3" s="368"/>
      <c r="K3" s="368"/>
      <c r="L3" s="368"/>
      <c r="M3" s="368"/>
      <c r="N3" s="368"/>
      <c r="O3" s="368"/>
      <c r="P3" s="911"/>
      <c r="Q3" s="911"/>
      <c r="R3" s="911"/>
      <c r="S3" s="911"/>
    </row>
    <row r="4" spans="1:15" ht="16.5" customHeight="1" thickBot="1">
      <c r="A4" s="370"/>
      <c r="B4" s="370"/>
      <c r="C4" s="767"/>
      <c r="D4" s="371"/>
      <c r="E4" s="371"/>
      <c r="F4" s="372"/>
      <c r="G4" s="372"/>
      <c r="H4" s="372"/>
      <c r="I4" s="372"/>
      <c r="J4" s="372"/>
      <c r="K4" s="372"/>
      <c r="L4" s="372"/>
      <c r="M4" s="372"/>
      <c r="N4" s="371"/>
      <c r="O4" s="371"/>
    </row>
    <row r="5" spans="1:15" ht="13.5" customHeight="1" thickBot="1">
      <c r="A5" s="373"/>
      <c r="B5" s="373"/>
      <c r="C5" s="373"/>
      <c r="D5" s="371" t="s">
        <v>413</v>
      </c>
      <c r="E5" s="371"/>
      <c r="F5" s="374"/>
      <c r="G5" s="374"/>
      <c r="H5" s="374"/>
      <c r="I5" s="374"/>
      <c r="J5" s="374"/>
      <c r="K5" s="374"/>
      <c r="L5" s="374"/>
      <c r="M5" s="374"/>
      <c r="N5" s="912" t="s">
        <v>1268</v>
      </c>
      <c r="O5" s="915" t="s">
        <v>1269</v>
      </c>
    </row>
    <row r="6" spans="1:15" ht="15.75" customHeight="1" thickBot="1">
      <c r="A6" s="373"/>
      <c r="B6" s="373"/>
      <c r="C6" s="373"/>
      <c r="D6" s="371"/>
      <c r="E6" s="371"/>
      <c r="F6" s="918" t="s">
        <v>1459</v>
      </c>
      <c r="G6" s="919"/>
      <c r="H6" s="919"/>
      <c r="I6" s="919"/>
      <c r="J6" s="919"/>
      <c r="K6" s="919"/>
      <c r="L6" s="919"/>
      <c r="M6" s="920"/>
      <c r="N6" s="913"/>
      <c r="O6" s="916"/>
    </row>
    <row r="7" spans="1:15" s="376" customFormat="1" ht="73.5" customHeight="1" thickBot="1">
      <c r="A7" s="377"/>
      <c r="B7" s="764"/>
      <c r="C7" s="768"/>
      <c r="D7" s="765" t="s">
        <v>1270</v>
      </c>
      <c r="E7" s="777"/>
      <c r="F7" s="375" t="s">
        <v>1271</v>
      </c>
      <c r="G7" s="375" t="s">
        <v>1272</v>
      </c>
      <c r="H7" s="375" t="s">
        <v>1273</v>
      </c>
      <c r="I7" s="375" t="s">
        <v>1274</v>
      </c>
      <c r="J7" s="375" t="s">
        <v>1275</v>
      </c>
      <c r="K7" s="375" t="s">
        <v>724</v>
      </c>
      <c r="L7" s="375" t="s">
        <v>1276</v>
      </c>
      <c r="M7" s="375" t="s">
        <v>1277</v>
      </c>
      <c r="N7" s="914"/>
      <c r="O7" s="917"/>
    </row>
    <row r="8" spans="1:15" ht="47.25">
      <c r="A8" s="377"/>
      <c r="B8" s="762"/>
      <c r="C8" s="769">
        <v>1</v>
      </c>
      <c r="D8" s="921"/>
      <c r="E8" s="778" t="s">
        <v>1278</v>
      </c>
      <c r="F8" s="770"/>
      <c r="G8" s="770"/>
      <c r="H8" s="770"/>
      <c r="I8" s="770"/>
      <c r="J8" s="770"/>
      <c r="K8" s="770"/>
      <c r="L8" s="770"/>
      <c r="M8" s="909"/>
      <c r="N8" s="909"/>
      <c r="O8" s="909"/>
    </row>
    <row r="9" spans="1:15" s="379" customFormat="1" ht="47.25">
      <c r="A9" s="378"/>
      <c r="B9" s="763"/>
      <c r="C9" s="763">
        <v>2</v>
      </c>
      <c r="D9" s="907"/>
      <c r="E9" s="778" t="s">
        <v>1279</v>
      </c>
      <c r="F9" s="771"/>
      <c r="G9" s="771"/>
      <c r="H9" s="771"/>
      <c r="I9" s="771"/>
      <c r="J9" s="771"/>
      <c r="K9" s="771"/>
      <c r="L9" s="771"/>
      <c r="M9" s="910"/>
      <c r="N9" s="910"/>
      <c r="O9" s="910"/>
    </row>
    <row r="10" spans="1:15" ht="27.75" customHeight="1">
      <c r="A10" s="373"/>
      <c r="B10" s="373"/>
      <c r="C10" s="373"/>
      <c r="D10" s="772"/>
      <c r="E10" s="779"/>
      <c r="F10" s="772"/>
      <c r="G10" s="772"/>
      <c r="H10" s="772"/>
      <c r="I10" s="772"/>
      <c r="J10" s="772"/>
      <c r="K10" s="772"/>
      <c r="L10" s="772"/>
      <c r="M10" s="783"/>
      <c r="N10" s="783"/>
      <c r="O10" s="783"/>
    </row>
    <row r="11" spans="1:15" ht="47.25">
      <c r="A11" s="377"/>
      <c r="B11" s="762"/>
      <c r="C11" s="769">
        <v>3</v>
      </c>
      <c r="D11" s="906"/>
      <c r="E11" s="778" t="s">
        <v>1278</v>
      </c>
      <c r="F11" s="771"/>
      <c r="G11" s="771"/>
      <c r="H11" s="771"/>
      <c r="I11" s="771"/>
      <c r="J11" s="771"/>
      <c r="K11" s="771"/>
      <c r="L11" s="771"/>
      <c r="M11" s="908"/>
      <c r="N11" s="908"/>
      <c r="O11" s="908"/>
    </row>
    <row r="12" spans="1:15" s="379" customFormat="1" ht="47.25">
      <c r="A12" s="378"/>
      <c r="B12" s="763"/>
      <c r="C12" s="763">
        <v>4</v>
      </c>
      <c r="D12" s="907"/>
      <c r="E12" s="778" t="s">
        <v>1279</v>
      </c>
      <c r="F12" s="771"/>
      <c r="G12" s="771"/>
      <c r="H12" s="771"/>
      <c r="I12" s="771"/>
      <c r="J12" s="771"/>
      <c r="K12" s="771"/>
      <c r="L12" s="771"/>
      <c r="M12" s="908"/>
      <c r="N12" s="908"/>
      <c r="O12" s="908"/>
    </row>
    <row r="13" spans="4:15" ht="13.5" thickBot="1">
      <c r="D13" s="773"/>
      <c r="E13" s="780"/>
      <c r="F13" s="774"/>
      <c r="G13" s="774"/>
      <c r="H13" s="774"/>
      <c r="I13" s="774"/>
      <c r="J13" s="774"/>
      <c r="K13" s="774"/>
      <c r="L13" s="774"/>
      <c r="M13" s="784"/>
      <c r="N13" s="785"/>
      <c r="O13" s="785"/>
    </row>
    <row r="14" spans="1:15" ht="47.25">
      <c r="A14" s="377"/>
      <c r="B14" s="762"/>
      <c r="C14" s="769">
        <v>5</v>
      </c>
      <c r="D14" s="906"/>
      <c r="E14" s="778" t="s">
        <v>1278</v>
      </c>
      <c r="F14" s="771"/>
      <c r="G14" s="771"/>
      <c r="H14" s="771"/>
      <c r="I14" s="771"/>
      <c r="J14" s="771"/>
      <c r="K14" s="771"/>
      <c r="L14" s="771"/>
      <c r="M14" s="909"/>
      <c r="N14" s="909"/>
      <c r="O14" s="909"/>
    </row>
    <row r="15" spans="1:15" s="379" customFormat="1" ht="47.25">
      <c r="A15" s="378"/>
      <c r="B15" s="763"/>
      <c r="C15" s="763">
        <v>6</v>
      </c>
      <c r="D15" s="907"/>
      <c r="E15" s="778" t="s">
        <v>1279</v>
      </c>
      <c r="F15" s="771"/>
      <c r="G15" s="771"/>
      <c r="H15" s="771"/>
      <c r="I15" s="771"/>
      <c r="J15" s="771"/>
      <c r="K15" s="771"/>
      <c r="L15" s="771"/>
      <c r="M15" s="910"/>
      <c r="N15" s="910"/>
      <c r="O15" s="910"/>
    </row>
    <row r="16" spans="1:15" ht="27.75" customHeight="1">
      <c r="A16" s="373"/>
      <c r="B16" s="373"/>
      <c r="C16" s="373"/>
      <c r="D16" s="772"/>
      <c r="E16" s="779"/>
      <c r="F16" s="772"/>
      <c r="G16" s="772"/>
      <c r="H16" s="772"/>
      <c r="I16" s="772"/>
      <c r="J16" s="772"/>
      <c r="K16" s="772"/>
      <c r="L16" s="772"/>
      <c r="M16" s="783"/>
      <c r="N16" s="783"/>
      <c r="O16" s="783"/>
    </row>
    <row r="17" spans="1:15" ht="47.25">
      <c r="A17" s="377"/>
      <c r="B17" s="762"/>
      <c r="C17" s="769">
        <v>7</v>
      </c>
      <c r="D17" s="906"/>
      <c r="E17" s="778" t="s">
        <v>1278</v>
      </c>
      <c r="F17" s="771"/>
      <c r="G17" s="771"/>
      <c r="H17" s="771"/>
      <c r="I17" s="771"/>
      <c r="J17" s="771"/>
      <c r="K17" s="771"/>
      <c r="L17" s="771"/>
      <c r="M17" s="908"/>
      <c r="N17" s="908"/>
      <c r="O17" s="908"/>
    </row>
    <row r="18" spans="1:15" s="379" customFormat="1" ht="47.25">
      <c r="A18" s="378"/>
      <c r="B18" s="763"/>
      <c r="C18" s="763">
        <v>8</v>
      </c>
      <c r="D18" s="907"/>
      <c r="E18" s="778" t="s">
        <v>1279</v>
      </c>
      <c r="F18" s="771"/>
      <c r="G18" s="771"/>
      <c r="H18" s="771"/>
      <c r="I18" s="771"/>
      <c r="J18" s="771"/>
      <c r="K18" s="771"/>
      <c r="L18" s="771"/>
      <c r="M18" s="908"/>
      <c r="N18" s="908"/>
      <c r="O18" s="908"/>
    </row>
    <row r="19" spans="4:15" ht="13.5" thickBot="1">
      <c r="D19" s="773"/>
      <c r="E19" s="780"/>
      <c r="F19" s="774"/>
      <c r="G19" s="774"/>
      <c r="H19" s="774"/>
      <c r="I19" s="774"/>
      <c r="J19" s="774"/>
      <c r="K19" s="774"/>
      <c r="L19" s="774"/>
      <c r="M19" s="784"/>
      <c r="N19" s="785"/>
      <c r="O19" s="785"/>
    </row>
    <row r="20" spans="1:15" ht="47.25">
      <c r="A20" s="377"/>
      <c r="B20" s="762"/>
      <c r="C20" s="769">
        <v>9</v>
      </c>
      <c r="D20" s="906"/>
      <c r="E20" s="778" t="s">
        <v>1278</v>
      </c>
      <c r="F20" s="771"/>
      <c r="G20" s="771"/>
      <c r="H20" s="771"/>
      <c r="I20" s="771"/>
      <c r="J20" s="771"/>
      <c r="K20" s="771"/>
      <c r="L20" s="771"/>
      <c r="M20" s="909"/>
      <c r="N20" s="909"/>
      <c r="O20" s="909"/>
    </row>
    <row r="21" spans="1:15" s="379" customFormat="1" ht="47.25">
      <c r="A21" s="378"/>
      <c r="B21" s="763"/>
      <c r="C21" s="763">
        <v>10</v>
      </c>
      <c r="D21" s="907"/>
      <c r="E21" s="778" t="s">
        <v>1279</v>
      </c>
      <c r="F21" s="771"/>
      <c r="G21" s="771"/>
      <c r="H21" s="771"/>
      <c r="I21" s="771"/>
      <c r="J21" s="771"/>
      <c r="K21" s="771"/>
      <c r="L21" s="771"/>
      <c r="M21" s="910"/>
      <c r="N21" s="910"/>
      <c r="O21" s="910"/>
    </row>
    <row r="22" spans="1:15" ht="27.75" customHeight="1">
      <c r="A22" s="373"/>
      <c r="B22" s="373"/>
      <c r="C22" s="373"/>
      <c r="D22" s="772"/>
      <c r="E22" s="779"/>
      <c r="F22" s="772"/>
      <c r="G22" s="772"/>
      <c r="H22" s="772"/>
      <c r="I22" s="772"/>
      <c r="J22" s="772"/>
      <c r="K22" s="772"/>
      <c r="L22" s="772"/>
      <c r="M22" s="783"/>
      <c r="N22" s="783"/>
      <c r="O22" s="783"/>
    </row>
    <row r="23" spans="1:15" ht="47.25">
      <c r="A23" s="377"/>
      <c r="B23" s="762"/>
      <c r="C23" s="769">
        <v>11</v>
      </c>
      <c r="D23" s="906"/>
      <c r="E23" s="778" t="s">
        <v>1278</v>
      </c>
      <c r="F23" s="771"/>
      <c r="G23" s="771"/>
      <c r="H23" s="771"/>
      <c r="I23" s="771"/>
      <c r="J23" s="771"/>
      <c r="K23" s="771"/>
      <c r="L23" s="771"/>
      <c r="M23" s="908"/>
      <c r="N23" s="908"/>
      <c r="O23" s="908"/>
    </row>
    <row r="24" spans="1:15" s="379" customFormat="1" ht="47.25">
      <c r="A24" s="378"/>
      <c r="B24" s="763"/>
      <c r="C24" s="763">
        <v>12</v>
      </c>
      <c r="D24" s="907"/>
      <c r="E24" s="778" t="s">
        <v>1279</v>
      </c>
      <c r="F24" s="771"/>
      <c r="G24" s="771"/>
      <c r="H24" s="771"/>
      <c r="I24" s="771"/>
      <c r="J24" s="771"/>
      <c r="K24" s="771"/>
      <c r="L24" s="771"/>
      <c r="M24" s="908"/>
      <c r="N24" s="908"/>
      <c r="O24" s="908"/>
    </row>
    <row r="25" spans="4:15" ht="13.5" thickBot="1">
      <c r="D25" s="773"/>
      <c r="E25" s="780"/>
      <c r="F25" s="774"/>
      <c r="G25" s="774"/>
      <c r="H25" s="774"/>
      <c r="I25" s="774"/>
      <c r="J25" s="774"/>
      <c r="K25" s="774"/>
      <c r="L25" s="774"/>
      <c r="M25" s="784"/>
      <c r="N25" s="785"/>
      <c r="O25" s="785"/>
    </row>
    <row r="26" spans="1:15" ht="47.25">
      <c r="A26" s="377"/>
      <c r="B26" s="762"/>
      <c r="C26" s="769">
        <v>13</v>
      </c>
      <c r="D26" s="906"/>
      <c r="E26" s="778" t="s">
        <v>1278</v>
      </c>
      <c r="F26" s="771"/>
      <c r="G26" s="771"/>
      <c r="H26" s="771"/>
      <c r="I26" s="771"/>
      <c r="J26" s="771"/>
      <c r="K26" s="771"/>
      <c r="L26" s="771"/>
      <c r="M26" s="909"/>
      <c r="N26" s="909"/>
      <c r="O26" s="909"/>
    </row>
    <row r="27" spans="1:15" s="379" customFormat="1" ht="47.25">
      <c r="A27" s="378"/>
      <c r="B27" s="763"/>
      <c r="C27" s="763">
        <v>14</v>
      </c>
      <c r="D27" s="907"/>
      <c r="E27" s="778" t="s">
        <v>1279</v>
      </c>
      <c r="F27" s="771"/>
      <c r="G27" s="771"/>
      <c r="H27" s="771"/>
      <c r="I27" s="771"/>
      <c r="J27" s="771"/>
      <c r="K27" s="771"/>
      <c r="L27" s="771"/>
      <c r="M27" s="910"/>
      <c r="N27" s="910"/>
      <c r="O27" s="910"/>
    </row>
    <row r="28" spans="1:15" ht="27.75" customHeight="1">
      <c r="A28" s="373"/>
      <c r="B28" s="373"/>
      <c r="C28" s="373"/>
      <c r="D28" s="772"/>
      <c r="E28" s="779"/>
      <c r="F28" s="772"/>
      <c r="G28" s="772"/>
      <c r="H28" s="772"/>
      <c r="I28" s="772"/>
      <c r="J28" s="772"/>
      <c r="K28" s="772"/>
      <c r="L28" s="772"/>
      <c r="M28" s="783"/>
      <c r="N28" s="783"/>
      <c r="O28" s="783"/>
    </row>
    <row r="29" spans="1:15" ht="47.25">
      <c r="A29" s="377"/>
      <c r="B29" s="762"/>
      <c r="C29" s="769">
        <v>15</v>
      </c>
      <c r="D29" s="906"/>
      <c r="E29" s="778" t="s">
        <v>1278</v>
      </c>
      <c r="F29" s="771"/>
      <c r="G29" s="771"/>
      <c r="H29" s="771"/>
      <c r="I29" s="771"/>
      <c r="J29" s="771"/>
      <c r="K29" s="771"/>
      <c r="L29" s="771"/>
      <c r="M29" s="908"/>
      <c r="N29" s="908"/>
      <c r="O29" s="908"/>
    </row>
    <row r="30" spans="1:15" s="379" customFormat="1" ht="47.25">
      <c r="A30" s="378"/>
      <c r="B30" s="763"/>
      <c r="C30" s="763">
        <v>16</v>
      </c>
      <c r="D30" s="907"/>
      <c r="E30" s="778" t="s">
        <v>1279</v>
      </c>
      <c r="F30" s="771"/>
      <c r="G30" s="771"/>
      <c r="H30" s="771"/>
      <c r="I30" s="771"/>
      <c r="J30" s="771"/>
      <c r="K30" s="771"/>
      <c r="L30" s="771"/>
      <c r="M30" s="908"/>
      <c r="N30" s="908"/>
      <c r="O30" s="908"/>
    </row>
    <row r="31" spans="4:15" ht="13.5" thickBot="1">
      <c r="D31" s="773"/>
      <c r="E31" s="780"/>
      <c r="F31" s="774"/>
      <c r="G31" s="774"/>
      <c r="H31" s="774"/>
      <c r="I31" s="774"/>
      <c r="J31" s="774"/>
      <c r="K31" s="774"/>
      <c r="L31" s="774"/>
      <c r="M31" s="784"/>
      <c r="N31" s="785"/>
      <c r="O31" s="785"/>
    </row>
    <row r="32" spans="1:15" ht="47.25">
      <c r="A32" s="377"/>
      <c r="B32" s="762"/>
      <c r="C32" s="769">
        <v>17</v>
      </c>
      <c r="D32" s="906"/>
      <c r="E32" s="778" t="s">
        <v>1278</v>
      </c>
      <c r="F32" s="771"/>
      <c r="G32" s="771"/>
      <c r="H32" s="771"/>
      <c r="I32" s="771"/>
      <c r="J32" s="771"/>
      <c r="K32" s="771"/>
      <c r="L32" s="771"/>
      <c r="M32" s="909"/>
      <c r="N32" s="909"/>
      <c r="O32" s="909"/>
    </row>
    <row r="33" spans="1:15" s="379" customFormat="1" ht="47.25">
      <c r="A33" s="378"/>
      <c r="B33" s="763"/>
      <c r="C33" s="763">
        <v>18</v>
      </c>
      <c r="D33" s="907"/>
      <c r="E33" s="778" t="s">
        <v>1279</v>
      </c>
      <c r="F33" s="771"/>
      <c r="G33" s="771"/>
      <c r="H33" s="771"/>
      <c r="I33" s="771"/>
      <c r="J33" s="771"/>
      <c r="K33" s="771"/>
      <c r="L33" s="771"/>
      <c r="M33" s="910"/>
      <c r="N33" s="910"/>
      <c r="O33" s="910"/>
    </row>
    <row r="34" spans="1:15" ht="27.75" customHeight="1">
      <c r="A34" s="373"/>
      <c r="B34" s="373"/>
      <c r="C34" s="373"/>
      <c r="D34" s="772"/>
      <c r="E34" s="779"/>
      <c r="F34" s="772"/>
      <c r="G34" s="772"/>
      <c r="H34" s="772"/>
      <c r="I34" s="772"/>
      <c r="J34" s="772"/>
      <c r="K34" s="772"/>
      <c r="L34" s="772"/>
      <c r="M34" s="783"/>
      <c r="N34" s="783"/>
      <c r="O34" s="783"/>
    </row>
    <row r="35" spans="1:15" ht="47.25">
      <c r="A35" s="377"/>
      <c r="B35" s="762"/>
      <c r="C35" s="769">
        <v>19</v>
      </c>
      <c r="D35" s="906"/>
      <c r="E35" s="778" t="s">
        <v>1278</v>
      </c>
      <c r="F35" s="771"/>
      <c r="G35" s="771"/>
      <c r="H35" s="771"/>
      <c r="I35" s="771"/>
      <c r="J35" s="771"/>
      <c r="K35" s="771"/>
      <c r="L35" s="771"/>
      <c r="M35" s="908"/>
      <c r="N35" s="908"/>
      <c r="O35" s="908"/>
    </row>
    <row r="36" spans="1:15" s="379" customFormat="1" ht="47.25">
      <c r="A36" s="378"/>
      <c r="B36" s="763"/>
      <c r="C36" s="763">
        <v>20</v>
      </c>
      <c r="D36" s="907"/>
      <c r="E36" s="778" t="s">
        <v>1279</v>
      </c>
      <c r="F36" s="771"/>
      <c r="G36" s="771"/>
      <c r="H36" s="771"/>
      <c r="I36" s="771"/>
      <c r="J36" s="771"/>
      <c r="K36" s="771"/>
      <c r="L36" s="771"/>
      <c r="M36" s="908"/>
      <c r="N36" s="908"/>
      <c r="O36" s="908"/>
    </row>
    <row r="37" spans="4:15" ht="13.5" thickBot="1">
      <c r="D37" s="773"/>
      <c r="E37" s="780"/>
      <c r="F37" s="774"/>
      <c r="G37" s="774"/>
      <c r="H37" s="774"/>
      <c r="I37" s="774"/>
      <c r="J37" s="774"/>
      <c r="K37" s="774"/>
      <c r="L37" s="774"/>
      <c r="M37" s="784"/>
      <c r="N37" s="785"/>
      <c r="O37" s="785"/>
    </row>
    <row r="38" spans="1:15" ht="47.25">
      <c r="A38" s="377"/>
      <c r="B38" s="762"/>
      <c r="C38" s="769">
        <v>21</v>
      </c>
      <c r="D38" s="906"/>
      <c r="E38" s="778" t="s">
        <v>1278</v>
      </c>
      <c r="F38" s="771"/>
      <c r="G38" s="771"/>
      <c r="H38" s="771"/>
      <c r="I38" s="771"/>
      <c r="J38" s="771"/>
      <c r="K38" s="771"/>
      <c r="L38" s="771"/>
      <c r="M38" s="909"/>
      <c r="N38" s="909"/>
      <c r="O38" s="909"/>
    </row>
    <row r="39" spans="1:15" s="379" customFormat="1" ht="47.25">
      <c r="A39" s="378"/>
      <c r="B39" s="763"/>
      <c r="C39" s="763">
        <v>22</v>
      </c>
      <c r="D39" s="907"/>
      <c r="E39" s="778" t="s">
        <v>1279</v>
      </c>
      <c r="F39" s="771"/>
      <c r="G39" s="771"/>
      <c r="H39" s="771"/>
      <c r="I39" s="771"/>
      <c r="J39" s="771"/>
      <c r="K39" s="771"/>
      <c r="L39" s="771"/>
      <c r="M39" s="910"/>
      <c r="N39" s="910"/>
      <c r="O39" s="910"/>
    </row>
    <row r="40" spans="1:15" ht="27.75" customHeight="1">
      <c r="A40" s="373"/>
      <c r="B40" s="373"/>
      <c r="C40" s="373"/>
      <c r="D40" s="772"/>
      <c r="E40" s="779"/>
      <c r="F40" s="772"/>
      <c r="G40" s="772"/>
      <c r="H40" s="772"/>
      <c r="I40" s="772"/>
      <c r="J40" s="772"/>
      <c r="K40" s="772"/>
      <c r="L40" s="772"/>
      <c r="M40" s="783"/>
      <c r="N40" s="783"/>
      <c r="O40" s="783"/>
    </row>
    <row r="41" spans="1:15" ht="47.25">
      <c r="A41" s="377"/>
      <c r="B41" s="762"/>
      <c r="C41" s="769">
        <v>23</v>
      </c>
      <c r="D41" s="906"/>
      <c r="E41" s="778" t="s">
        <v>1278</v>
      </c>
      <c r="F41" s="771"/>
      <c r="G41" s="771"/>
      <c r="H41" s="771"/>
      <c r="I41" s="771"/>
      <c r="J41" s="771"/>
      <c r="K41" s="771"/>
      <c r="L41" s="771"/>
      <c r="M41" s="908"/>
      <c r="N41" s="908"/>
      <c r="O41" s="908"/>
    </row>
    <row r="42" spans="1:15" s="379" customFormat="1" ht="47.25">
      <c r="A42" s="378"/>
      <c r="B42" s="763"/>
      <c r="C42" s="763">
        <v>24</v>
      </c>
      <c r="D42" s="907"/>
      <c r="E42" s="778" t="s">
        <v>1279</v>
      </c>
      <c r="F42" s="771"/>
      <c r="G42" s="771"/>
      <c r="H42" s="771"/>
      <c r="I42" s="771"/>
      <c r="J42" s="771"/>
      <c r="K42" s="771"/>
      <c r="L42" s="771"/>
      <c r="M42" s="908"/>
      <c r="N42" s="908"/>
      <c r="O42" s="908"/>
    </row>
    <row r="43" spans="4:15" ht="13.5" thickBot="1">
      <c r="D43" s="773"/>
      <c r="E43" s="780"/>
      <c r="F43" s="774"/>
      <c r="G43" s="774"/>
      <c r="H43" s="774"/>
      <c r="I43" s="774"/>
      <c r="J43" s="774"/>
      <c r="K43" s="774"/>
      <c r="L43" s="774"/>
      <c r="M43" s="784"/>
      <c r="N43" s="785"/>
      <c r="O43" s="785"/>
    </row>
    <row r="44" spans="1:15" ht="47.25">
      <c r="A44" s="377"/>
      <c r="B44" s="762"/>
      <c r="C44" s="769">
        <v>25</v>
      </c>
      <c r="D44" s="906"/>
      <c r="E44" s="778" t="s">
        <v>1278</v>
      </c>
      <c r="F44" s="771"/>
      <c r="G44" s="771"/>
      <c r="H44" s="771"/>
      <c r="I44" s="771"/>
      <c r="J44" s="771"/>
      <c r="K44" s="771"/>
      <c r="L44" s="771"/>
      <c r="M44" s="909"/>
      <c r="N44" s="909"/>
      <c r="O44" s="909"/>
    </row>
    <row r="45" spans="1:15" s="379" customFormat="1" ht="47.25">
      <c r="A45" s="378"/>
      <c r="B45" s="763"/>
      <c r="C45" s="763">
        <v>26</v>
      </c>
      <c r="D45" s="907"/>
      <c r="E45" s="778" t="s">
        <v>1279</v>
      </c>
      <c r="F45" s="771"/>
      <c r="G45" s="771"/>
      <c r="H45" s="771"/>
      <c r="I45" s="771"/>
      <c r="J45" s="771"/>
      <c r="K45" s="771"/>
      <c r="L45" s="771"/>
      <c r="M45" s="910"/>
      <c r="N45" s="910"/>
      <c r="O45" s="910"/>
    </row>
    <row r="46" spans="1:15" ht="27.75" customHeight="1">
      <c r="A46" s="373"/>
      <c r="B46" s="373"/>
      <c r="C46" s="373"/>
      <c r="D46" s="772"/>
      <c r="E46" s="779"/>
      <c r="F46" s="772"/>
      <c r="G46" s="772"/>
      <c r="H46" s="772"/>
      <c r="I46" s="772"/>
      <c r="J46" s="772"/>
      <c r="K46" s="772"/>
      <c r="L46" s="772"/>
      <c r="M46" s="783"/>
      <c r="N46" s="783"/>
      <c r="O46" s="783"/>
    </row>
    <row r="47" spans="1:15" ht="47.25">
      <c r="A47" s="377"/>
      <c r="B47" s="762"/>
      <c r="C47" s="769">
        <v>27</v>
      </c>
      <c r="D47" s="906"/>
      <c r="E47" s="778" t="s">
        <v>1278</v>
      </c>
      <c r="F47" s="771"/>
      <c r="G47" s="771"/>
      <c r="H47" s="771"/>
      <c r="I47" s="771"/>
      <c r="J47" s="771"/>
      <c r="K47" s="771"/>
      <c r="L47" s="771"/>
      <c r="M47" s="908"/>
      <c r="N47" s="908"/>
      <c r="O47" s="908"/>
    </row>
    <row r="48" spans="1:15" s="379" customFormat="1" ht="47.25">
      <c r="A48" s="378"/>
      <c r="B48" s="763"/>
      <c r="C48" s="763">
        <v>28</v>
      </c>
      <c r="D48" s="907"/>
      <c r="E48" s="778" t="s">
        <v>1279</v>
      </c>
      <c r="F48" s="771"/>
      <c r="G48" s="771"/>
      <c r="H48" s="771"/>
      <c r="I48" s="771"/>
      <c r="J48" s="771"/>
      <c r="K48" s="771"/>
      <c r="L48" s="771"/>
      <c r="M48" s="908"/>
      <c r="N48" s="908"/>
      <c r="O48" s="908"/>
    </row>
    <row r="49" spans="4:15" ht="13.5" thickBot="1">
      <c r="D49" s="773"/>
      <c r="E49" s="780"/>
      <c r="F49" s="774"/>
      <c r="G49" s="774"/>
      <c r="H49" s="774"/>
      <c r="I49" s="774"/>
      <c r="J49" s="774"/>
      <c r="K49" s="774"/>
      <c r="L49" s="774"/>
      <c r="M49" s="784"/>
      <c r="N49" s="785"/>
      <c r="O49" s="785"/>
    </row>
    <row r="50" spans="1:15" ht="47.25">
      <c r="A50" s="377"/>
      <c r="B50" s="762"/>
      <c r="C50" s="769">
        <v>29</v>
      </c>
      <c r="D50" s="906"/>
      <c r="E50" s="778" t="s">
        <v>1278</v>
      </c>
      <c r="F50" s="771"/>
      <c r="G50" s="771"/>
      <c r="H50" s="771"/>
      <c r="I50" s="771"/>
      <c r="J50" s="771"/>
      <c r="K50" s="771"/>
      <c r="L50" s="771"/>
      <c r="M50" s="909"/>
      <c r="N50" s="909"/>
      <c r="O50" s="909"/>
    </row>
    <row r="51" spans="1:15" s="379" customFormat="1" ht="47.25">
      <c r="A51" s="378"/>
      <c r="B51" s="763"/>
      <c r="C51" s="763">
        <v>30</v>
      </c>
      <c r="D51" s="907"/>
      <c r="E51" s="778" t="s">
        <v>1279</v>
      </c>
      <c r="F51" s="771"/>
      <c r="G51" s="771"/>
      <c r="H51" s="771"/>
      <c r="I51" s="771"/>
      <c r="J51" s="771"/>
      <c r="K51" s="771"/>
      <c r="L51" s="771"/>
      <c r="M51" s="910"/>
      <c r="N51" s="910"/>
      <c r="O51" s="910"/>
    </row>
    <row r="52" spans="1:15" ht="27.75" customHeight="1">
      <c r="A52" s="373"/>
      <c r="B52" s="373"/>
      <c r="C52" s="373"/>
      <c r="D52" s="772"/>
      <c r="E52" s="779"/>
      <c r="F52" s="772"/>
      <c r="G52" s="772"/>
      <c r="H52" s="772"/>
      <c r="I52" s="772"/>
      <c r="J52" s="772"/>
      <c r="K52" s="772"/>
      <c r="L52" s="772"/>
      <c r="M52" s="783"/>
      <c r="N52" s="783"/>
      <c r="O52" s="783"/>
    </row>
    <row r="53" spans="1:15" ht="47.25">
      <c r="A53" s="377"/>
      <c r="B53" s="762"/>
      <c r="C53" s="769">
        <v>31</v>
      </c>
      <c r="D53" s="906"/>
      <c r="E53" s="778" t="s">
        <v>1278</v>
      </c>
      <c r="F53" s="771"/>
      <c r="G53" s="771"/>
      <c r="H53" s="771"/>
      <c r="I53" s="771"/>
      <c r="J53" s="771"/>
      <c r="K53" s="771"/>
      <c r="L53" s="771"/>
      <c r="M53" s="908"/>
      <c r="N53" s="908"/>
      <c r="O53" s="908"/>
    </row>
    <row r="54" spans="1:15" s="379" customFormat="1" ht="47.25">
      <c r="A54" s="378"/>
      <c r="B54" s="763"/>
      <c r="C54" s="763">
        <v>32</v>
      </c>
      <c r="D54" s="907"/>
      <c r="E54" s="778" t="s">
        <v>1279</v>
      </c>
      <c r="F54" s="771"/>
      <c r="G54" s="771"/>
      <c r="H54" s="771"/>
      <c r="I54" s="771"/>
      <c r="J54" s="771"/>
      <c r="K54" s="771"/>
      <c r="L54" s="771"/>
      <c r="M54" s="908"/>
      <c r="N54" s="908"/>
      <c r="O54" s="908"/>
    </row>
    <row r="55" spans="4:15" ht="13.5" thickBot="1">
      <c r="D55" s="773"/>
      <c r="E55" s="780"/>
      <c r="F55" s="774"/>
      <c r="G55" s="774"/>
      <c r="H55" s="774"/>
      <c r="I55" s="774"/>
      <c r="J55" s="774"/>
      <c r="K55" s="774"/>
      <c r="L55" s="774"/>
      <c r="M55" s="784"/>
      <c r="N55" s="785"/>
      <c r="O55" s="785"/>
    </row>
    <row r="56" spans="1:15" ht="47.25">
      <c r="A56" s="377"/>
      <c r="B56" s="762"/>
      <c r="C56" s="769">
        <v>33</v>
      </c>
      <c r="D56" s="906"/>
      <c r="E56" s="778" t="s">
        <v>1278</v>
      </c>
      <c r="F56" s="775"/>
      <c r="G56" s="775"/>
      <c r="H56" s="775"/>
      <c r="I56" s="775"/>
      <c r="J56" s="775"/>
      <c r="K56" s="775"/>
      <c r="L56" s="775"/>
      <c r="M56" s="909"/>
      <c r="N56" s="909"/>
      <c r="O56" s="909"/>
    </row>
    <row r="57" spans="1:15" s="379" customFormat="1" ht="47.25">
      <c r="A57" s="378"/>
      <c r="B57" s="763"/>
      <c r="C57" s="763">
        <v>34</v>
      </c>
      <c r="D57" s="907"/>
      <c r="E57" s="778" t="s">
        <v>1279</v>
      </c>
      <c r="F57" s="776"/>
      <c r="G57" s="776"/>
      <c r="H57" s="776"/>
      <c r="I57" s="776"/>
      <c r="J57" s="776"/>
      <c r="K57" s="776"/>
      <c r="L57" s="776"/>
      <c r="M57" s="910"/>
      <c r="N57" s="910"/>
      <c r="O57" s="910"/>
    </row>
    <row r="58" spans="1:15" ht="27.75" customHeight="1">
      <c r="A58" s="373"/>
      <c r="B58" s="373"/>
      <c r="C58" s="373"/>
      <c r="D58" s="772"/>
      <c r="E58" s="779"/>
      <c r="F58" s="772"/>
      <c r="G58" s="772"/>
      <c r="H58" s="772"/>
      <c r="I58" s="772"/>
      <c r="J58" s="772"/>
      <c r="K58" s="772"/>
      <c r="L58" s="772"/>
      <c r="M58" s="783"/>
      <c r="N58" s="783"/>
      <c r="O58" s="783"/>
    </row>
    <row r="59" spans="1:15" ht="47.25">
      <c r="A59" s="377"/>
      <c r="B59" s="762"/>
      <c r="C59" s="769">
        <v>35</v>
      </c>
      <c r="D59" s="906"/>
      <c r="E59" s="778" t="s">
        <v>1278</v>
      </c>
      <c r="F59" s="771"/>
      <c r="G59" s="771"/>
      <c r="H59" s="771"/>
      <c r="I59" s="771"/>
      <c r="J59" s="771"/>
      <c r="K59" s="771"/>
      <c r="L59" s="771"/>
      <c r="M59" s="908"/>
      <c r="N59" s="908"/>
      <c r="O59" s="908"/>
    </row>
    <row r="60" spans="1:15" s="379" customFormat="1" ht="47.25">
      <c r="A60" s="378"/>
      <c r="B60" s="763"/>
      <c r="C60" s="763">
        <v>3</v>
      </c>
      <c r="D60" s="907"/>
      <c r="E60" s="778" t="s">
        <v>1279</v>
      </c>
      <c r="F60" s="771"/>
      <c r="G60" s="771"/>
      <c r="H60" s="771"/>
      <c r="I60" s="771"/>
      <c r="J60" s="771"/>
      <c r="K60" s="771"/>
      <c r="L60" s="771"/>
      <c r="M60" s="908"/>
      <c r="N60" s="908"/>
      <c r="O60" s="908"/>
    </row>
    <row r="61" spans="4:15" ht="13.5" thickBot="1">
      <c r="D61" s="773"/>
      <c r="E61" s="780"/>
      <c r="F61" s="774"/>
      <c r="G61" s="774"/>
      <c r="H61" s="774"/>
      <c r="I61" s="774"/>
      <c r="J61" s="774"/>
      <c r="K61" s="774"/>
      <c r="L61" s="774"/>
      <c r="M61" s="784"/>
      <c r="N61" s="785"/>
      <c r="O61" s="785"/>
    </row>
    <row r="62" spans="1:15" ht="47.25">
      <c r="A62" s="377"/>
      <c r="B62" s="762"/>
      <c r="C62" s="769">
        <v>37</v>
      </c>
      <c r="D62" s="906"/>
      <c r="E62" s="778" t="s">
        <v>1278</v>
      </c>
      <c r="F62" s="771"/>
      <c r="G62" s="771"/>
      <c r="H62" s="771"/>
      <c r="I62" s="771"/>
      <c r="J62" s="771"/>
      <c r="K62" s="771"/>
      <c r="L62" s="771"/>
      <c r="M62" s="909"/>
      <c r="N62" s="909"/>
      <c r="O62" s="909"/>
    </row>
    <row r="63" spans="1:15" s="379" customFormat="1" ht="47.25">
      <c r="A63" s="378"/>
      <c r="B63" s="763"/>
      <c r="C63" s="763">
        <v>38</v>
      </c>
      <c r="D63" s="907"/>
      <c r="E63" s="778" t="s">
        <v>1279</v>
      </c>
      <c r="F63" s="771"/>
      <c r="G63" s="771"/>
      <c r="H63" s="771"/>
      <c r="I63" s="771"/>
      <c r="J63" s="771"/>
      <c r="K63" s="771"/>
      <c r="L63" s="771"/>
      <c r="M63" s="910"/>
      <c r="N63" s="910"/>
      <c r="O63" s="910"/>
    </row>
    <row r="64" spans="1:15" ht="27.75" customHeight="1">
      <c r="A64" s="373"/>
      <c r="B64" s="373"/>
      <c r="C64" s="373"/>
      <c r="D64" s="772"/>
      <c r="E64" s="779"/>
      <c r="F64" s="772"/>
      <c r="G64" s="772"/>
      <c r="H64" s="772"/>
      <c r="I64" s="772"/>
      <c r="J64" s="772"/>
      <c r="K64" s="772"/>
      <c r="L64" s="772"/>
      <c r="M64" s="783"/>
      <c r="N64" s="783"/>
      <c r="O64" s="783"/>
    </row>
    <row r="65" spans="1:15" ht="47.25">
      <c r="A65" s="377"/>
      <c r="B65" s="762"/>
      <c r="C65" s="769">
        <v>39</v>
      </c>
      <c r="D65" s="906"/>
      <c r="E65" s="778" t="s">
        <v>1278</v>
      </c>
      <c r="F65" s="771"/>
      <c r="G65" s="771"/>
      <c r="H65" s="771"/>
      <c r="I65" s="771"/>
      <c r="J65" s="771"/>
      <c r="K65" s="771"/>
      <c r="L65" s="771"/>
      <c r="M65" s="908"/>
      <c r="N65" s="908"/>
      <c r="O65" s="908"/>
    </row>
    <row r="66" spans="1:15" s="379" customFormat="1" ht="47.25">
      <c r="A66" s="378"/>
      <c r="B66" s="763"/>
      <c r="C66" s="763">
        <v>40</v>
      </c>
      <c r="D66" s="907"/>
      <c r="E66" s="778" t="s">
        <v>1279</v>
      </c>
      <c r="F66" s="771"/>
      <c r="G66" s="771"/>
      <c r="H66" s="771"/>
      <c r="I66" s="771"/>
      <c r="J66" s="771"/>
      <c r="K66" s="771"/>
      <c r="L66" s="771"/>
      <c r="M66" s="908"/>
      <c r="N66" s="908"/>
      <c r="O66" s="908"/>
    </row>
  </sheetData>
  <sheetProtection password="DAB2" sheet="1" objects="1" scenarios="1"/>
  <mergeCells count="84">
    <mergeCell ref="P3:S3"/>
    <mergeCell ref="N5:N7"/>
    <mergeCell ref="O5:O7"/>
    <mergeCell ref="F6:M6"/>
    <mergeCell ref="D8:D9"/>
    <mergeCell ref="M8:M9"/>
    <mergeCell ref="N8:N9"/>
    <mergeCell ref="O8:O9"/>
    <mergeCell ref="D14:D15"/>
    <mergeCell ref="M14:M15"/>
    <mergeCell ref="N14:N15"/>
    <mergeCell ref="O14:O15"/>
    <mergeCell ref="D11:D12"/>
    <mergeCell ref="M11:M12"/>
    <mergeCell ref="N11:N12"/>
    <mergeCell ref="O11:O12"/>
    <mergeCell ref="D17:D18"/>
    <mergeCell ref="M17:M18"/>
    <mergeCell ref="N17:N18"/>
    <mergeCell ref="O17:O18"/>
    <mergeCell ref="D20:D21"/>
    <mergeCell ref="M20:M21"/>
    <mergeCell ref="N20:N21"/>
    <mergeCell ref="O20:O21"/>
    <mergeCell ref="D23:D24"/>
    <mergeCell ref="M23:M24"/>
    <mergeCell ref="N23:N24"/>
    <mergeCell ref="O23:O24"/>
    <mergeCell ref="D26:D27"/>
    <mergeCell ref="M26:M27"/>
    <mergeCell ref="N26:N27"/>
    <mergeCell ref="O26:O27"/>
    <mergeCell ref="D29:D30"/>
    <mergeCell ref="M29:M30"/>
    <mergeCell ref="N29:N30"/>
    <mergeCell ref="O29:O30"/>
    <mergeCell ref="D32:D33"/>
    <mergeCell ref="M32:M33"/>
    <mergeCell ref="N32:N33"/>
    <mergeCell ref="O32:O33"/>
    <mergeCell ref="D35:D36"/>
    <mergeCell ref="M35:M36"/>
    <mergeCell ref="N35:N36"/>
    <mergeCell ref="O35:O36"/>
    <mergeCell ref="D38:D39"/>
    <mergeCell ref="M38:M39"/>
    <mergeCell ref="N38:N39"/>
    <mergeCell ref="O38:O39"/>
    <mergeCell ref="D41:D42"/>
    <mergeCell ref="M41:M42"/>
    <mergeCell ref="N41:N42"/>
    <mergeCell ref="O41:O42"/>
    <mergeCell ref="D44:D45"/>
    <mergeCell ref="M44:M45"/>
    <mergeCell ref="N44:N45"/>
    <mergeCell ref="O44:O45"/>
    <mergeCell ref="D47:D48"/>
    <mergeCell ref="M47:M48"/>
    <mergeCell ref="N47:N48"/>
    <mergeCell ref="O47:O48"/>
    <mergeCell ref="D50:D51"/>
    <mergeCell ref="M50:M51"/>
    <mergeCell ref="N50:N51"/>
    <mergeCell ref="O50:O51"/>
    <mergeCell ref="N62:N63"/>
    <mergeCell ref="O62:O63"/>
    <mergeCell ref="D53:D54"/>
    <mergeCell ref="M53:M54"/>
    <mergeCell ref="N53:N54"/>
    <mergeCell ref="O53:O54"/>
    <mergeCell ref="D56:D57"/>
    <mergeCell ref="M56:M57"/>
    <mergeCell ref="N56:N57"/>
    <mergeCell ref="O56:O57"/>
    <mergeCell ref="D65:D66"/>
    <mergeCell ref="M65:M66"/>
    <mergeCell ref="N65:N66"/>
    <mergeCell ref="O65:O66"/>
    <mergeCell ref="D59:D60"/>
    <mergeCell ref="M59:M60"/>
    <mergeCell ref="N59:N60"/>
    <mergeCell ref="O59:O60"/>
    <mergeCell ref="D62:D63"/>
    <mergeCell ref="M62:M6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810"/>
  <sheetViews>
    <sheetView zoomScale="75" zoomScaleNormal="75" zoomScalePageLayoutView="0" workbookViewId="0" topLeftCell="A1">
      <selection activeCell="B2" sqref="B2"/>
    </sheetView>
  </sheetViews>
  <sheetFormatPr defaultColWidth="11.421875" defaultRowHeight="15"/>
  <cols>
    <col min="2" max="2" width="11.28125" style="322" customWidth="1"/>
    <col min="3" max="3" width="110.00390625" style="0" customWidth="1"/>
  </cols>
  <sheetData>
    <row r="1" spans="2:3" ht="15.75" thickBot="1">
      <c r="B1" s="344"/>
      <c r="C1" s="343" t="s">
        <v>957</v>
      </c>
    </row>
    <row r="2" spans="1:4" ht="15">
      <c r="A2" s="336" t="s">
        <v>13</v>
      </c>
      <c r="B2" s="339"/>
      <c r="C2" s="342" t="str">
        <f>C18</f>
        <v>Aucune erreur dans l'onglet BI-T</v>
      </c>
      <c r="D2" s="808" t="s">
        <v>1640</v>
      </c>
    </row>
    <row r="3" spans="1:4" ht="15">
      <c r="A3" s="337" t="s">
        <v>14</v>
      </c>
      <c r="B3" s="340"/>
      <c r="C3" s="334" t="str">
        <f>C20</f>
        <v>Aucune erreur dans l'onglet BS-C1-T</v>
      </c>
      <c r="D3" s="406" t="s">
        <v>1635</v>
      </c>
    </row>
    <row r="4" spans="1:4" ht="15">
      <c r="A4" s="337" t="s">
        <v>15</v>
      </c>
      <c r="B4" s="340"/>
      <c r="C4" s="334" t="str">
        <f>C53</f>
        <v>Aucune erreur dans l'onglet TP-F1Q-T</v>
      </c>
      <c r="D4" s="406" t="s">
        <v>1636</v>
      </c>
    </row>
    <row r="5" spans="1:4" ht="15">
      <c r="A5" s="337" t="s">
        <v>16</v>
      </c>
      <c r="B5" s="340"/>
      <c r="C5" s="334" t="str">
        <f>C76</f>
        <v>Aucune erreur dans l'onglet TP-E1Q-T</v>
      </c>
      <c r="D5" s="406" t="s">
        <v>1637</v>
      </c>
    </row>
    <row r="6" spans="1:4" ht="15">
      <c r="A6" s="337" t="s">
        <v>741</v>
      </c>
      <c r="B6" s="340"/>
      <c r="C6" s="334" t="str">
        <f>C205</f>
        <v>Aucune erreur dans l'onglet SCR-B2A-T</v>
      </c>
      <c r="D6" s="406" t="s">
        <v>717</v>
      </c>
    </row>
    <row r="7" spans="1:4" ht="15">
      <c r="A7" s="337" t="s">
        <v>17</v>
      </c>
      <c r="B7" s="340"/>
      <c r="C7" s="334" t="str">
        <f>C215</f>
        <v>Aucune erreur dans l'onglet SCR-B3A-T</v>
      </c>
      <c r="D7" s="406" t="s">
        <v>1638</v>
      </c>
    </row>
    <row r="8" spans="1:4" ht="15">
      <c r="A8" s="337" t="s">
        <v>18</v>
      </c>
      <c r="B8" s="340"/>
      <c r="C8" s="334" t="str">
        <f>C266</f>
        <v>Aucune erreur dans l'onglet SCR-B3B-T</v>
      </c>
      <c r="D8" s="406" t="s">
        <v>1639</v>
      </c>
    </row>
    <row r="9" spans="1:4" ht="15">
      <c r="A9" s="337" t="s">
        <v>19</v>
      </c>
      <c r="B9" s="340"/>
      <c r="C9" s="334" t="str">
        <f>C271</f>
        <v>Aucune erreur dans l'onglet SCR-B3C-T</v>
      </c>
      <c r="D9" s="406" t="s">
        <v>1641</v>
      </c>
    </row>
    <row r="10" spans="1:4" ht="15">
      <c r="A10" s="337" t="s">
        <v>20</v>
      </c>
      <c r="B10" s="340"/>
      <c r="C10" s="334" t="str">
        <f>C313</f>
        <v>Aucune erreur dans l'onglet SCR-B3D-T</v>
      </c>
      <c r="D10" s="406" t="s">
        <v>1642</v>
      </c>
    </row>
    <row r="11" spans="1:4" ht="15">
      <c r="A11" s="337" t="s">
        <v>21</v>
      </c>
      <c r="B11" s="340"/>
      <c r="C11" s="334" t="str">
        <f>C351</f>
        <v>Aucune erreur dans l'onglet SCR-B3E-T</v>
      </c>
      <c r="D11" s="406" t="s">
        <v>1643</v>
      </c>
    </row>
    <row r="12" spans="1:4" ht="15">
      <c r="A12" s="337" t="s">
        <v>22</v>
      </c>
      <c r="B12" s="340"/>
      <c r="C12" s="334" t="str">
        <f>C359</f>
        <v>Aucune erreur dans l'onglet SCR-B3F-T</v>
      </c>
      <c r="D12" s="406" t="s">
        <v>1644</v>
      </c>
    </row>
    <row r="13" spans="1:4" ht="15">
      <c r="A13" s="337" t="s">
        <v>23</v>
      </c>
      <c r="B13" s="340"/>
      <c r="C13" s="334" t="str">
        <f>C730</f>
        <v>Aucune erreur dans l'onglet SCR-B3G-T</v>
      </c>
      <c r="D13" s="406" t="s">
        <v>1645</v>
      </c>
    </row>
    <row r="14" spans="1:4" ht="15">
      <c r="A14" s="337" t="s">
        <v>24</v>
      </c>
      <c r="B14" s="340"/>
      <c r="C14" s="334" t="str">
        <f>C734</f>
        <v>Aucune erreur dans l'onglet MCR-B4A-T</v>
      </c>
      <c r="D14" s="406" t="s">
        <v>1646</v>
      </c>
    </row>
    <row r="15" spans="1:4" ht="15.75" thickBot="1">
      <c r="A15" s="338" t="s">
        <v>742</v>
      </c>
      <c r="B15" s="341"/>
      <c r="C15" s="335" t="str">
        <f>C741</f>
        <v>Aucune erreur dans l'onglet MCR-B4B-T</v>
      </c>
      <c r="D15" s="406" t="s">
        <v>664</v>
      </c>
    </row>
    <row r="16" ht="15">
      <c r="E16" s="406" t="s">
        <v>1647</v>
      </c>
    </row>
    <row r="17" ht="15.75" thickBot="1"/>
    <row r="18" spans="1:4" ht="15.75" thickBot="1">
      <c r="A18" s="327" t="s">
        <v>13</v>
      </c>
      <c r="B18" s="328">
        <v>0</v>
      </c>
      <c r="C18" s="325" t="s">
        <v>956</v>
      </c>
      <c r="D18" s="406" t="s">
        <v>1317</v>
      </c>
    </row>
    <row r="19" spans="1:2" ht="15">
      <c r="A19" s="319"/>
      <c r="B19" s="321"/>
    </row>
    <row r="20" spans="1:4" ht="15.75" thickBot="1">
      <c r="A20" s="322">
        <f>IF(B20=0,0,1)</f>
        <v>0</v>
      </c>
      <c r="B20" s="324">
        <f>SUM(B21:B49)</f>
        <v>0</v>
      </c>
      <c r="C20" s="325" t="str">
        <f>IF(B20=0,"Aucune erreur dans l'onglet BS-C1-T",B20&amp;" erreur(s) dans l'état BS-C1-T")</f>
        <v>Aucune erreur dans l'onglet BS-C1-T</v>
      </c>
      <c r="D20" s="406" t="s">
        <v>1317</v>
      </c>
    </row>
    <row r="21" spans="1:3" ht="15">
      <c r="A21" s="922" t="s">
        <v>14</v>
      </c>
      <c r="B21" s="323">
        <f>IF(ISNUMBER(IF('BS-C1-T'!D15='BS-C1-T'!D16+'BS-C1-T'!D17,0,1)),IF('BS-C1-T'!D15='BS-C1-T'!D16+'BS-C1-T'!D17,0,1),0)</f>
        <v>0</v>
      </c>
      <c r="C21" s="318" t="s">
        <v>931</v>
      </c>
    </row>
    <row r="22" spans="1:3" ht="15">
      <c r="A22" s="923"/>
      <c r="B22" s="323">
        <f>IF(ISNUMBER(IF('BS-C1-T'!D12='BS-C1-T'!D13+'BS-C1-T'!D14+'BS-C1-T'!D15+'BS-C1-T'!D18+'BS-C1-T'!D23+'BS-C1-T'!D24+'BS-C1-T'!D25+'BS-C1-T'!D26,0,1)),IF('BS-C1-T'!D12='BS-C1-T'!D13+'BS-C1-T'!D14+'BS-C1-T'!D15+'BS-C1-T'!D18+'BS-C1-T'!D23+'BS-C1-T'!D24+'BS-C1-T'!D25+'BS-C1-T'!D26,0,1),0)</f>
        <v>0</v>
      </c>
      <c r="C22" s="331" t="s">
        <v>1533</v>
      </c>
    </row>
    <row r="23" spans="1:3" ht="15">
      <c r="A23" s="923"/>
      <c r="B23" s="323">
        <f>IF(ISNUMBER(IF('BS-C1-T'!E15='BS-C1-T'!E16+'BS-C1-T'!E17,0,1)),IF('BS-C1-T'!E15='BS-C1-T'!E16+'BS-C1-T'!E17,0,1),0)</f>
        <v>0</v>
      </c>
      <c r="C23" s="318" t="s">
        <v>932</v>
      </c>
    </row>
    <row r="24" spans="1:3" ht="15">
      <c r="A24" s="923"/>
      <c r="B24" s="323">
        <f>IF(ISNUMBER(IF('BS-C1-T'!E12='BS-C1-T'!E13+'BS-C1-T'!E14+'BS-C1-T'!E15+'BS-C1-T'!E18+'BS-C1-T'!E23+'BS-C1-T'!E24+'BS-C1-T'!E25+'BS-C1-T'!E26,0,1)),IF('BS-C1-T'!E12='BS-C1-T'!E13+'BS-C1-T'!E14+'BS-C1-T'!E15+'BS-C1-T'!E18+'BS-C1-T'!E23+'BS-C1-T'!E24+'BS-C1-T'!E25+'BS-C1-T'!E26,0,1),0)</f>
        <v>0</v>
      </c>
      <c r="C24" s="318" t="s">
        <v>1534</v>
      </c>
    </row>
    <row r="25" spans="1:3" ht="15">
      <c r="A25" s="923"/>
      <c r="B25" s="323">
        <f>IF(ISNUMBER(IF('BS-C1-T'!D18='BS-C1-T'!D19+'BS-C1-T'!D20+'BS-C1-T'!D21+'BS-C1-T'!D22,0,1)),IF('BS-C1-T'!D18='BS-C1-T'!D19+'BS-C1-T'!D20+'BS-C1-T'!D21+'BS-C1-T'!D22,0,1),0)</f>
        <v>0</v>
      </c>
      <c r="C25" s="318" t="s">
        <v>933</v>
      </c>
    </row>
    <row r="26" spans="1:3" ht="15">
      <c r="A26" s="923"/>
      <c r="B26" s="323">
        <f>IF(ISNUMBER(IF('BS-C1-T'!E18='BS-C1-T'!E19+'BS-C1-T'!E20+'BS-C1-T'!E21+'BS-C1-T'!E22,0,1)),IF('BS-C1-T'!E18='BS-C1-T'!E19+'BS-C1-T'!E20+'BS-C1-T'!E21+'BS-C1-T'!E22,0,1),0)</f>
        <v>0</v>
      </c>
      <c r="C26" s="318" t="s">
        <v>934</v>
      </c>
    </row>
    <row r="27" spans="1:3" ht="15">
      <c r="A27" s="923"/>
      <c r="B27" s="323">
        <f>IF(ISNUMBER(IF('BS-C1-T'!D28='BS-C1-T'!D29+'BS-C1-T'!D30+'BS-C1-T'!D31,0,1)),IF('BS-C1-T'!D28='BS-C1-T'!D29+'BS-C1-T'!D30+'BS-C1-T'!D31,0,1),0)</f>
        <v>0</v>
      </c>
      <c r="C27" s="318" t="s">
        <v>935</v>
      </c>
    </row>
    <row r="28" spans="1:3" ht="15">
      <c r="A28" s="923"/>
      <c r="B28" s="323">
        <f>IF(ISNUMBER('BS-C1-T'!E28),IF('BS-C1-T'!E28='BS-C1-T'!E31,0,1),0)</f>
        <v>0</v>
      </c>
      <c r="C28" s="331" t="s">
        <v>1530</v>
      </c>
    </row>
    <row r="29" spans="1:3" ht="15">
      <c r="A29" s="923"/>
      <c r="B29" s="320">
        <f>IF(ISNUMBER(IF('BS-C1-T'!D32='BS-C1-T'!D33+'BS-C1-T'!D36+'BS-C1-T'!D39,0,1)),IF('BS-C1-T'!D32='BS-C1-T'!D33+'BS-C1-T'!D36+'BS-C1-T'!D39,0,1),0)</f>
        <v>0</v>
      </c>
      <c r="C29" s="318" t="s">
        <v>936</v>
      </c>
    </row>
    <row r="30" spans="1:3" ht="15">
      <c r="A30" s="923"/>
      <c r="B30" s="320">
        <f>IF(ISNUMBER(IF('BS-C1-T'!E32='BS-C1-T'!E33+'BS-C1-T'!E36+'BS-C1-T'!E39,0,1)),IF('BS-C1-T'!E32='BS-C1-T'!E33+'BS-C1-T'!E36+'BS-C1-T'!E39,0,1),0)</f>
        <v>0</v>
      </c>
      <c r="C30" s="318" t="s">
        <v>940</v>
      </c>
    </row>
    <row r="31" spans="1:3" ht="15">
      <c r="A31" s="923"/>
      <c r="B31" s="320">
        <f>IF(ISNUMBER(IF('BS-C1-T'!D33='BS-C1-T'!D34+'BS-C1-T'!D35,0,1)),IF('BS-C1-T'!D33='BS-C1-T'!D34+'BS-C1-T'!D35,0,1),0)</f>
        <v>0</v>
      </c>
      <c r="C31" s="318" t="s">
        <v>937</v>
      </c>
    </row>
    <row r="32" spans="1:3" ht="15">
      <c r="A32" s="923"/>
      <c r="B32" s="320">
        <f>IF(ISNUMBER(IF('BS-C1-T'!E33='BS-C1-T'!E34+'BS-C1-T'!E35,0,1)),IF('BS-C1-T'!E33='BS-C1-T'!E34+'BS-C1-T'!E35,0,1),0)</f>
        <v>0</v>
      </c>
      <c r="C32" s="318" t="s">
        <v>941</v>
      </c>
    </row>
    <row r="33" spans="1:3" ht="15">
      <c r="A33" s="923"/>
      <c r="B33" s="320">
        <f>IF(ISNUMBER(IF('BS-C1-T'!D36='BS-C1-T'!D37+'BS-C1-T'!D38,0,1)),IF('BS-C1-T'!D36='BS-C1-T'!D37+'BS-C1-T'!D38,0,1),0)</f>
        <v>0</v>
      </c>
      <c r="C33" s="318" t="s">
        <v>938</v>
      </c>
    </row>
    <row r="34" spans="1:3" ht="15">
      <c r="A34" s="923"/>
      <c r="B34" s="320">
        <f>IF(ISNUMBER(IF('BS-C1-T'!E36='BS-C1-T'!E37+'BS-C1-T'!E38,0,1)),IF('BS-C1-T'!E36='BS-C1-T'!E37+'BS-C1-T'!E38,0,1),0)</f>
        <v>0</v>
      </c>
      <c r="C34" s="318" t="s">
        <v>942</v>
      </c>
    </row>
    <row r="35" spans="1:3" ht="15">
      <c r="A35" s="923"/>
      <c r="B35" s="323">
        <f>IF(ISNUMBER(IF('BS-C1-T'!D48='BS-C1-T'!D8+'BS-C1-T'!D9+'BS-C1-T'!D10+'BS-C1-T'!D11+'BS-C1-T'!D12+'BS-C1-T'!D27+'BS-C1-T'!D28+'BS-C1-T'!D32+'BS-C1-T'!D40+'BS-C1-T'!D41+'BS-C1-T'!D42+'BS-C1-T'!D43+'BS-C1-T'!D44+'BS-C1-T'!D45+'BS-C1-T'!D46+'BS-C1-T'!D47,0,1)),IF('BS-C1-T'!D48='BS-C1-T'!D8+'BS-C1-T'!D9+'BS-C1-T'!D10+'BS-C1-T'!D11+'BS-C1-T'!D12+'BS-C1-T'!D27+'BS-C1-T'!D28+'BS-C1-T'!D32+'BS-C1-T'!D40+'BS-C1-T'!D41+'BS-C1-T'!D42+'BS-C1-T'!D43+'BS-C1-T'!D44+'BS-C1-T'!D45+'BS-C1-T'!D46+'BS-C1-T'!D47,0,1),0)</f>
        <v>0</v>
      </c>
      <c r="C35" s="331" t="s">
        <v>939</v>
      </c>
    </row>
    <row r="36" spans="1:3" ht="15">
      <c r="A36" s="923"/>
      <c r="B36" s="323">
        <f>IF(ISNUMBER(IF('BS-C1-T'!E48='BS-C1-T'!E6+'BS-C1-T'!E7+'BS-C1-T'!E8+'BS-C1-T'!E9+'BS-C1-T'!E10+'BS-C1-T'!E11+'BS-C1-T'!E12+'BS-C1-T'!E27+'BS-C1-T'!E28+'BS-C1-T'!E32+'BS-C1-T'!E40+'BS-C1-T'!E41+'BS-C1-T'!E42+'BS-C1-T'!E43+'BS-C1-T'!E44+'BS-C1-T'!E45+'BS-C1-T'!E46+'BS-C1-T'!E47,0,1)),IF('BS-C1-T'!E48='BS-C1-T'!E6+'BS-C1-T'!E7+'BS-C1-T'!E8+'BS-C1-T'!E9+'BS-C1-T'!E10+'BS-C1-T'!E11+'BS-C1-T'!E12+'BS-C1-T'!E27+'BS-C1-T'!E28+'BS-C1-T'!E32+'BS-C1-T'!E40+'BS-C1-T'!E41+'BS-C1-T'!E42+'BS-C1-T'!E43+'BS-C1-T'!E44+'BS-C1-T'!E45+'BS-C1-T'!E46+'BS-C1-T'!E47,0,1),0)</f>
        <v>0</v>
      </c>
      <c r="C36" s="331" t="s">
        <v>1654</v>
      </c>
    </row>
    <row r="37" spans="1:3" ht="15">
      <c r="A37" s="923"/>
      <c r="B37" s="320">
        <f>IF(ISNUMBER(IF('BS-C1-T'!E51='BS-C1-T'!E52+'BS-C1-T'!E56,0,1)),IF('BS-C1-T'!E51='BS-C1-T'!E52+'BS-C1-T'!E56,0,1),0)</f>
        <v>0</v>
      </c>
      <c r="C37" s="318" t="s">
        <v>943</v>
      </c>
    </row>
    <row r="38" spans="1:3" ht="15">
      <c r="A38" s="923"/>
      <c r="B38" s="320">
        <f>IF(ISNUMBER(IF('BS-C1-T'!D52='BS-C1-T'!D53+'BS-C1-T'!D54+'BS-C1-T'!D55,0,1)),IF('BS-C1-T'!D52='BS-C1-T'!D53+'BS-C1-T'!D54+'BS-C1-T'!D55,0,1),0)</f>
        <v>0</v>
      </c>
      <c r="C38" s="318" t="s">
        <v>945</v>
      </c>
    </row>
    <row r="39" spans="1:3" ht="15">
      <c r="A39" s="923"/>
      <c r="B39" s="320">
        <f>IF(ISNUMBER(IF('BS-C1-T'!D56='BS-C1-T'!D57+'BS-C1-T'!D58+'BS-C1-T'!D59,0,1)),IF('BS-C1-T'!D56='BS-C1-T'!D57+'BS-C1-T'!D58+'BS-C1-T'!D59,0,1),0)</f>
        <v>0</v>
      </c>
      <c r="C39" s="318" t="s">
        <v>946</v>
      </c>
    </row>
    <row r="40" spans="1:3" ht="15">
      <c r="A40" s="923"/>
      <c r="B40" s="320">
        <f>IF(ISNUMBER(IF('BS-C1-T'!E60='BS-C1-T'!E61+'BS-C1-T'!E65,0,1)),IF('BS-C1-T'!E60='BS-C1-T'!E61+'BS-C1-T'!E65,0,1),0)</f>
        <v>0</v>
      </c>
      <c r="C40" s="318" t="s">
        <v>944</v>
      </c>
    </row>
    <row r="41" spans="1:3" ht="15">
      <c r="A41" s="923"/>
      <c r="B41" s="320">
        <f>IF(ISNUMBER(IF('BS-C1-T'!D61='BS-C1-T'!D62+'BS-C1-T'!D63+'BS-C1-T'!D64,0,1)),IF('BS-C1-T'!D61='BS-C1-T'!D62+'BS-C1-T'!D63+'BS-C1-T'!D64,0,1),0)</f>
        <v>0</v>
      </c>
      <c r="C41" s="318" t="s">
        <v>947</v>
      </c>
    </row>
    <row r="42" spans="1:3" ht="15">
      <c r="A42" s="923"/>
      <c r="B42" s="320">
        <f>IF(ISNUMBER(IF('BS-C1-T'!D65='BS-C1-T'!D66+'BS-C1-T'!D67+'BS-C1-T'!D68,0,1)),IF('BS-C1-T'!D65='BS-C1-T'!D66+'BS-C1-T'!D67+'BS-C1-T'!D68,0,1),0)</f>
        <v>0</v>
      </c>
      <c r="C42" s="318" t="s">
        <v>948</v>
      </c>
    </row>
    <row r="43" spans="1:3" ht="15">
      <c r="A43" s="923"/>
      <c r="B43" s="320">
        <f>IF(ISNUMBER(IF('BS-C1-T'!D69='BS-C1-T'!D70+'BS-C1-T'!D71+'BS-C1-T'!D72,0,1)),IF('BS-C1-T'!D69='BS-C1-T'!D70+'BS-C1-T'!D71+'BS-C1-T'!D72,0,1),0)</f>
        <v>0</v>
      </c>
      <c r="C43" s="318" t="s">
        <v>949</v>
      </c>
    </row>
    <row r="44" spans="1:3" ht="15">
      <c r="A44" s="923"/>
      <c r="B44" s="320">
        <f>IF(ISNUMBER(IF('BS-C1-T'!D85='BS-C1-T'!D86+'BS-C1-T'!D87,0,1)),IF('BS-C1-T'!D85='BS-C1-T'!D86+'BS-C1-T'!D87,0,1),0)</f>
        <v>0</v>
      </c>
      <c r="C44" s="318" t="s">
        <v>950</v>
      </c>
    </row>
    <row r="45" spans="1:3" ht="15">
      <c r="A45" s="923"/>
      <c r="B45" s="320">
        <f>IF(ISNUMBER(IF('BS-C1-T'!E85=+'BS-C1-T'!E86+'BS-C1-T'!E87,0,1)),IF('BS-C1-T'!E85=+'BS-C1-T'!E86+'BS-C1-T'!E87,0,1),0)</f>
        <v>0</v>
      </c>
      <c r="C45" s="318" t="s">
        <v>953</v>
      </c>
    </row>
    <row r="46" spans="1:3" ht="15">
      <c r="A46" s="923"/>
      <c r="B46" s="320">
        <f>IF(ISNUMBER(IF('BS-C1-T'!D89='BS-C1-T'!D52+'BS-C1-T'!D56+'BS-C1-T'!D61+'BS-C1-T'!D65+'BS-C1-T'!D69+'BS-C1-T'!D74+'BS-C1-T'!D75+'BS-C1-T'!D76+'BS-C1-T'!D77+'BS-C1-T'!D78+'BS-C1-T'!D79+'BS-C1-T'!D80+'BS-C1-T'!D81+'BS-C1-T'!D82+'BS-C1-T'!D83+'BS-C1-T'!D84+'BS-C1-T'!D86+'BS-C1-T'!D87+'BS-C1-T'!D88,0,1)),IF('BS-C1-T'!D89='BS-C1-T'!D52+'BS-C1-T'!D56+'BS-C1-T'!D61+'BS-C1-T'!D65+'BS-C1-T'!D69+'BS-C1-T'!D74+'BS-C1-T'!D75+'BS-C1-T'!D76+'BS-C1-T'!D77+'BS-C1-T'!D78+'BS-C1-T'!D79+'BS-C1-T'!D80+'BS-C1-T'!D81+'BS-C1-T'!D82+'BS-C1-T'!D83+'BS-C1-T'!D84+'BS-C1-T'!D86+'BS-C1-T'!D87+'BS-C1-T'!D88,0,1),0)</f>
        <v>0</v>
      </c>
      <c r="C46" s="318" t="s">
        <v>951</v>
      </c>
    </row>
    <row r="47" spans="1:3" ht="15">
      <c r="A47" s="923"/>
      <c r="B47" s="323">
        <f>IF(ISNUMBER(IF('BS-C1-T'!E89='BS-C1-T'!E52+'BS-C1-T'!E56+'BS-C1-T'!E61+'BS-C1-T'!E65+'BS-C1-T'!E69+'BS-C1-T'!E75+'BS-C1-T'!E76+'BS-C1-T'!E77+'BS-C1-T'!E78+'BS-C1-T'!E79+'BS-C1-T'!E80+'BS-C1-T'!E81+'BS-C1-T'!E82+'BS-C1-T'!E83+'BS-C1-T'!E84+'BS-C1-T'!E86+'BS-C1-T'!E87+'BS-C1-T'!E88+'BS-C1-T'!E73,0,1)),IF('BS-C1-T'!E89='BS-C1-T'!E52+'BS-C1-T'!E56+'BS-C1-T'!E61+'BS-C1-T'!E65+'BS-C1-T'!E69+'BS-C1-T'!E75+'BS-C1-T'!E76+'BS-C1-T'!E77+'BS-C1-T'!E78+'BS-C1-T'!E79+'BS-C1-T'!E80+'BS-C1-T'!E81+'BS-C1-T'!E82+'BS-C1-T'!E83+'BS-C1-T'!E84+'BS-C1-T'!E86+'BS-C1-T'!E87+'BS-C1-T'!E88+'BS-C1-T'!E73,0,1),0)</f>
        <v>0</v>
      </c>
      <c r="C47" s="331" t="s">
        <v>954</v>
      </c>
    </row>
    <row r="48" spans="1:3" ht="15">
      <c r="A48" s="923"/>
      <c r="B48" s="320">
        <f>IF(ISNUMBER(IF('BS-C1-T'!D91='BS-C1-T'!D48-'BS-C1-T'!D89,0,1)),IF('BS-C1-T'!D91='BS-C1-T'!D48-'BS-C1-T'!D89,0,1),0)</f>
        <v>0</v>
      </c>
      <c r="C48" s="318" t="s">
        <v>952</v>
      </c>
    </row>
    <row r="49" spans="1:3" ht="15.75" thickBot="1">
      <c r="A49" s="924"/>
      <c r="B49" s="320">
        <f>IF(ISNUMBER(IF('BS-C1-T'!E91='BS-C1-T'!E48-'BS-C1-T'!E89,0,1)),IF('BS-C1-T'!E91='BS-C1-T'!E48-'BS-C1-T'!E89,0,1),0)</f>
        <v>0</v>
      </c>
      <c r="C49" s="318" t="s">
        <v>955</v>
      </c>
    </row>
    <row r="53" spans="1:4" ht="15.75" thickBot="1">
      <c r="A53" s="322">
        <f>IF(B53=0,0,1)</f>
        <v>0</v>
      </c>
      <c r="B53" s="324">
        <f>SUM(B54:B72)</f>
        <v>0</v>
      </c>
      <c r="C53" s="325" t="str">
        <f>IF(B53=0,"Aucune erreur dans l'onglet TP-F1Q-T",B53&amp;" erreur(s) dans l'état TP-F1Q-T")</f>
        <v>Aucune erreur dans l'onglet TP-F1Q-T</v>
      </c>
      <c r="D53" s="406" t="s">
        <v>1317</v>
      </c>
    </row>
    <row r="54" spans="1:3" ht="15">
      <c r="A54" s="922" t="s">
        <v>15</v>
      </c>
      <c r="B54" s="320">
        <f>IF(ISNUMBER(IF('TP-F1Q-T'!J10='TP-F1Q-T'!K10+'TP-F1Q-T'!L10+'TP-F1Q-T'!M10,0,1)),IF('TP-F1Q-T'!J10='TP-F1Q-T'!K10+'TP-F1Q-T'!L10+'TP-F1Q-T'!M10,0,1),0)</f>
        <v>0</v>
      </c>
      <c r="C54" s="318" t="s">
        <v>743</v>
      </c>
    </row>
    <row r="55" spans="1:3" ht="15">
      <c r="A55" s="923"/>
      <c r="B55" s="320">
        <f>IF(ISNUMBER(IF('TP-F1Q-T'!N10='TP-F1Q-T'!D10+'TP-F1Q-T'!E10+'TP-F1Q-T'!G10+'TP-F1Q-T'!I10+'TP-F1Q-T'!J10,0,1)),IF('TP-F1Q-T'!N10='TP-F1Q-T'!D10+'TP-F1Q-T'!E10+'TP-F1Q-T'!G10+'TP-F1Q-T'!I10+'TP-F1Q-T'!J10,0,1),0)</f>
        <v>0</v>
      </c>
      <c r="C55" s="318" t="s">
        <v>744</v>
      </c>
    </row>
    <row r="56" spans="1:3" ht="15">
      <c r="A56" s="923"/>
      <c r="B56" s="320">
        <f>IF(ISNUMBER(IF('TP-F1Q-T'!T10='TP-F1Q-T'!P10+'TP-F1Q-T'!R10+'TP-F1Q-T'!S10,0,1)),IF('TP-F1Q-T'!T10='TP-F1Q-T'!P10+'TP-F1Q-T'!R10+'TP-F1Q-T'!S10,0,1),0)</f>
        <v>0</v>
      </c>
      <c r="C56" s="318" t="s">
        <v>745</v>
      </c>
    </row>
    <row r="57" spans="1:3" ht="15">
      <c r="A57" s="923"/>
      <c r="B57" s="320">
        <f>IF(ISNUMBER(IF('TP-F1Q-T'!D20='TP-F1Q-T'!D10+'TP-F1Q-T'!D14+'TP-F1Q-T'!D18,0,1)),IF('TP-F1Q-T'!D20='TP-F1Q-T'!D10+'TP-F1Q-T'!D14+'TP-F1Q-T'!D18,0,1),0)</f>
        <v>0</v>
      </c>
      <c r="C57" s="318" t="s">
        <v>400</v>
      </c>
    </row>
    <row r="58" spans="1:3" ht="15">
      <c r="A58" s="923"/>
      <c r="B58" s="320">
        <f>IF(ISNUMBER(IF('TP-F1Q-T'!E20='TP-F1Q-T'!E10+'TP-F1Q-T'!E14+'TP-F1Q-T'!F14+'TP-F1Q-T'!E18,0,1)),IF('TP-F1Q-T'!E20='TP-F1Q-T'!E10+'TP-F1Q-T'!E14+'TP-F1Q-T'!F14+'TP-F1Q-T'!E18,0,1),0)</f>
        <v>0</v>
      </c>
      <c r="C58" s="318" t="s">
        <v>752</v>
      </c>
    </row>
    <row r="59" spans="1:3" ht="15">
      <c r="A59" s="923"/>
      <c r="B59" s="320">
        <f>IF(ISNUMBER(IF('TP-F1Q-T'!G20='TP-F1Q-T'!G10+'TP-F1Q-T'!G14+'TP-F1Q-T'!H14+'TP-F1Q-T'!G18,0,1)),IF('TP-F1Q-T'!G20='TP-F1Q-T'!G10+'TP-F1Q-T'!G14+'TP-F1Q-T'!H14+'TP-F1Q-T'!G18,0,1),0)</f>
        <v>0</v>
      </c>
      <c r="C59" s="318" t="s">
        <v>401</v>
      </c>
    </row>
    <row r="60" spans="1:3" ht="15">
      <c r="A60" s="923"/>
      <c r="B60" s="320">
        <f>IF(ISNUMBER(IF('TP-F1Q-T'!I20='TP-F1Q-T'!I10+'TP-F1Q-T'!I14+'TP-F1Q-T'!I18,0,1)),IF('TP-F1Q-T'!I20='TP-F1Q-T'!I10+'TP-F1Q-T'!I14+'TP-F1Q-T'!I18,0,1),0)</f>
        <v>0</v>
      </c>
      <c r="C60" s="318" t="s">
        <v>402</v>
      </c>
    </row>
    <row r="61" spans="1:3" ht="15">
      <c r="A61" s="923"/>
      <c r="B61" s="320">
        <f>IF(ISNUMBER(IF('TP-F1Q-T'!J20='TP-F1Q-T'!J10+'TP-F1Q-T'!J14+'TP-F1Q-T'!J18,0,1)),IF('TP-F1Q-T'!J20='TP-F1Q-T'!J10+'TP-F1Q-T'!J14+'TP-F1Q-T'!J18,0,1),0)</f>
        <v>0</v>
      </c>
      <c r="C61" s="318" t="s">
        <v>403</v>
      </c>
    </row>
    <row r="62" spans="1:3" ht="15">
      <c r="A62" s="923"/>
      <c r="B62" s="320">
        <f>IF(ISNUMBER(IF('TP-F1Q-T'!N14='TP-F1Q-T'!D14+'TP-F1Q-T'!E14+'TP-F1Q-T'!F14+'TP-F1Q-T'!G14+'TP-F1Q-T'!H14+'TP-F1Q-T'!I14+'TP-F1Q-T'!J14,0,1)),IF('TP-F1Q-T'!N14='TP-F1Q-T'!D14+'TP-F1Q-T'!E14+'TP-F1Q-T'!F14+'TP-F1Q-T'!G14+'TP-F1Q-T'!H14+'TP-F1Q-T'!I14+'TP-F1Q-T'!J14,0,1),0)</f>
        <v>0</v>
      </c>
      <c r="C62" s="318" t="s">
        <v>746</v>
      </c>
    </row>
    <row r="63" spans="1:3" ht="15">
      <c r="A63" s="923"/>
      <c r="B63" s="320">
        <f>IF(ISNUMBER(IF('TP-F1Q-T'!N16='TP-F1Q-T'!D16+'TP-F1Q-T'!E16+'TP-F1Q-T'!F16+'TP-F1Q-T'!G16+'TP-F1Q-T'!H16+'TP-F1Q-T'!I16+'TP-F1Q-T'!J16,0,1)),IF('TP-F1Q-T'!N16='TP-F1Q-T'!D16+'TP-F1Q-T'!E16+'TP-F1Q-T'!F16+'TP-F1Q-T'!G16+'TP-F1Q-T'!H16+'TP-F1Q-T'!I16+'TP-F1Q-T'!J16,0,1),0)</f>
        <v>0</v>
      </c>
      <c r="C63" s="318" t="s">
        <v>748</v>
      </c>
    </row>
    <row r="64" spans="1:3" ht="15">
      <c r="A64" s="923"/>
      <c r="B64" s="320">
        <f>IF(ISNUMBER(IF('TP-F1Q-T'!N18='TP-F1Q-T'!D18+'TP-F1Q-T'!E18+'TP-F1Q-T'!G18+'TP-F1Q-T'!I18+'TP-F1Q-T'!J18,0,1)),IF('TP-F1Q-T'!N18='TP-F1Q-T'!D18+'TP-F1Q-T'!E18+'TP-F1Q-T'!G18+'TP-F1Q-T'!I18+'TP-F1Q-T'!J18,0,1),0)</f>
        <v>0</v>
      </c>
      <c r="C64" s="318" t="s">
        <v>750</v>
      </c>
    </row>
    <row r="65" spans="1:3" ht="15">
      <c r="A65" s="923"/>
      <c r="B65" s="320">
        <f>IF(ISNUMBER(IF('TP-F1Q-T'!N20='TP-F1Q-T'!D20+'TP-F1Q-T'!E20+'TP-F1Q-T'!G20+'TP-F1Q-T'!I20+'TP-F1Q-T'!J20,0,1)),IF('TP-F1Q-T'!N20='TP-F1Q-T'!D20+'TP-F1Q-T'!E20+'TP-F1Q-T'!G20+'TP-F1Q-T'!I20+'TP-F1Q-T'!J20,0,1),0)</f>
        <v>0</v>
      </c>
      <c r="C65" s="318" t="s">
        <v>404</v>
      </c>
    </row>
    <row r="66" spans="1:3" ht="15">
      <c r="A66" s="923"/>
      <c r="B66" s="320">
        <f>IF(ISNUMBER(IF('TP-F1Q-T'!P20='TP-F1Q-T'!P10+'TP-F1Q-T'!P14+'TP-F1Q-T'!Q14+'TP-F1Q-T'!P18,0,1)),IF('TP-F1Q-T'!P20='TP-F1Q-T'!P10+'TP-F1Q-T'!P14+'TP-F1Q-T'!Q14+'TP-F1Q-T'!P18,0,1),0)</f>
        <v>0</v>
      </c>
      <c r="C66" s="318" t="s">
        <v>405</v>
      </c>
    </row>
    <row r="67" spans="1:3" ht="15">
      <c r="A67" s="923"/>
      <c r="B67" s="320">
        <f>IF(ISNUMBER(IF('TP-F1Q-T'!R20='TP-F1Q-T'!R10+'TP-F1Q-T'!R14+'TP-F1Q-T'!R18,0,1)),IF('TP-F1Q-T'!R20='TP-F1Q-T'!R10+'TP-F1Q-T'!R14+'TP-F1Q-T'!R18,0,1),0)</f>
        <v>0</v>
      </c>
      <c r="C67" s="318" t="s">
        <v>406</v>
      </c>
    </row>
    <row r="68" spans="1:3" ht="15">
      <c r="A68" s="923"/>
      <c r="B68" s="320">
        <f>IF(ISNUMBER(IF('TP-F1Q-T'!S20='TP-F1Q-T'!S10+'TP-F1Q-T'!S14+'TP-F1Q-T'!S18,0,1)),IF('TP-F1Q-T'!S20='TP-F1Q-T'!S10+'TP-F1Q-T'!S14+'TP-F1Q-T'!S18,0,1),0)</f>
        <v>0</v>
      </c>
      <c r="C68" s="318" t="s">
        <v>407</v>
      </c>
    </row>
    <row r="69" spans="1:3" ht="15">
      <c r="A69" s="923"/>
      <c r="B69" s="320">
        <f>IF(ISNUMBER(IF('TP-F1Q-T'!T14='TP-F1Q-T'!P14+'TP-F1Q-T'!Q14+'TP-F1Q-T'!R14+'TP-F1Q-T'!S14,0,1)),IF('TP-F1Q-T'!T14='TP-F1Q-T'!P14+'TP-F1Q-T'!Q14+'TP-F1Q-T'!R14+'TP-F1Q-T'!S14,0,1),0)</f>
        <v>0</v>
      </c>
      <c r="C69" s="318" t="s">
        <v>747</v>
      </c>
    </row>
    <row r="70" spans="1:3" ht="15">
      <c r="A70" s="923"/>
      <c r="B70" s="320">
        <f>IF(ISNUMBER(IF('TP-F1Q-T'!T16='TP-F1Q-T'!P16+'TP-F1Q-T'!Q16+'TP-F1Q-T'!R16+'TP-F1Q-T'!S16,0,1)),IF('TP-F1Q-T'!T16='TP-F1Q-T'!P16+'TP-F1Q-T'!Q16+'TP-F1Q-T'!R16+'TP-F1Q-T'!S16,0,1),0)</f>
        <v>0</v>
      </c>
      <c r="C70" s="318" t="s">
        <v>749</v>
      </c>
    </row>
    <row r="71" spans="1:3" ht="15">
      <c r="A71" s="923"/>
      <c r="B71" s="320">
        <f>IF(ISNUMBER(IF('TP-F1Q-T'!T18='TP-F1Q-T'!P18+'TP-F1Q-T'!R18+'TP-F1Q-T'!S18,0,1)),IF('TP-F1Q-T'!T18='TP-F1Q-T'!P18+'TP-F1Q-T'!R18+'TP-F1Q-T'!S18,0,1),0)</f>
        <v>0</v>
      </c>
      <c r="C71" s="318" t="s">
        <v>751</v>
      </c>
    </row>
    <row r="72" spans="1:3" ht="15.75" thickBot="1">
      <c r="A72" s="924"/>
      <c r="B72" s="320">
        <f>IF(ISNUMBER(IF('TP-F1Q-T'!T20='TP-F1Q-T'!P20+'TP-F1Q-T'!R20+'TP-F1Q-T'!S20,0,1)),IF('TP-F1Q-T'!T20='TP-F1Q-T'!P20+'TP-F1Q-T'!R20+'TP-F1Q-T'!S20,0,1),0)</f>
        <v>0</v>
      </c>
      <c r="C72" s="318" t="s">
        <v>753</v>
      </c>
    </row>
    <row r="76" spans="1:4" ht="15.75" thickBot="1">
      <c r="A76" s="322">
        <f>IF(B76=0,0,1)</f>
        <v>0</v>
      </c>
      <c r="B76" s="324">
        <f>SUM(B77:B201)</f>
        <v>0</v>
      </c>
      <c r="C76" s="325" t="str">
        <f>IF(B76=0,"Aucune erreur dans l'onglet TP-E1Q-T",B76&amp;" erreur(s) dans l'état TP-E1Q-T")</f>
        <v>Aucune erreur dans l'onglet TP-E1Q-T</v>
      </c>
      <c r="D76" s="406" t="s">
        <v>1317</v>
      </c>
    </row>
    <row r="77" spans="1:3" ht="15">
      <c r="A77" s="925" t="s">
        <v>16</v>
      </c>
      <c r="B77" s="326">
        <f>IF(ISNUMBER(IF('TP-E1Q-T'!D15='TP-E1Q-T'!D13-'TP-E1Q-T'!D14,0,1)),IF('TP-E1Q-T'!D15='TP-E1Q-T'!D13-'TP-E1Q-T'!D14,0,1),0)</f>
        <v>0</v>
      </c>
      <c r="C77" s="318" t="s">
        <v>364</v>
      </c>
    </row>
    <row r="78" spans="1:3" ht="15">
      <c r="A78" s="926"/>
      <c r="B78" s="326">
        <f>IF(ISNUMBER(IF('TP-E1Q-T'!E15='TP-E1Q-T'!E13-'TP-E1Q-T'!E14,0,1)),IF('TP-E1Q-T'!E15='TP-E1Q-T'!E13-'TP-E1Q-T'!E14,0,1),0)</f>
        <v>0</v>
      </c>
      <c r="C78" s="318" t="s">
        <v>365</v>
      </c>
    </row>
    <row r="79" spans="1:3" ht="15">
      <c r="A79" s="926"/>
      <c r="B79" s="326">
        <f>IF(ISNUMBER(IF('TP-E1Q-T'!F15='TP-E1Q-T'!F13-'TP-E1Q-T'!F14,0,1)),IF('TP-E1Q-T'!F15='TP-E1Q-T'!F13-'TP-E1Q-T'!F14,0,1),0)</f>
        <v>0</v>
      </c>
      <c r="C79" s="318" t="s">
        <v>366</v>
      </c>
    </row>
    <row r="80" spans="1:3" ht="15">
      <c r="A80" s="926"/>
      <c r="B80" s="326">
        <f>IF(ISNUMBER(IF('TP-E1Q-T'!G15='TP-E1Q-T'!G13-'TP-E1Q-T'!G14,0,1)),IF('TP-E1Q-T'!G15='TP-E1Q-T'!G13-'TP-E1Q-T'!G14,0,1),0)</f>
        <v>0</v>
      </c>
      <c r="C80" s="318" t="s">
        <v>367</v>
      </c>
    </row>
    <row r="81" spans="1:3" ht="15">
      <c r="A81" s="926"/>
      <c r="B81" s="326">
        <f>IF(ISNUMBER(IF('TP-E1Q-T'!H15='TP-E1Q-T'!H13-'TP-E1Q-T'!H14,0,1)),IF('TP-E1Q-T'!H15='TP-E1Q-T'!H13-'TP-E1Q-T'!H14,0,1),0)</f>
        <v>0</v>
      </c>
      <c r="C81" s="318" t="s">
        <v>368</v>
      </c>
    </row>
    <row r="82" spans="1:3" ht="15">
      <c r="A82" s="926"/>
      <c r="B82" s="326">
        <f>IF(ISNUMBER(IF('TP-E1Q-T'!I15='TP-E1Q-T'!I13-'TP-E1Q-T'!I14,0,1)),IF('TP-E1Q-T'!I15='TP-E1Q-T'!I13-'TP-E1Q-T'!I14,0,1),0)</f>
        <v>0</v>
      </c>
      <c r="C82" s="318" t="s">
        <v>369</v>
      </c>
    </row>
    <row r="83" spans="1:3" ht="15">
      <c r="A83" s="926"/>
      <c r="B83" s="326">
        <f>IF(ISNUMBER(IF('TP-E1Q-T'!J15='TP-E1Q-T'!J13-'TP-E1Q-T'!J14,0,1)),IF('TP-E1Q-T'!J15='TP-E1Q-T'!J13-'TP-E1Q-T'!J14,0,1),0)</f>
        <v>0</v>
      </c>
      <c r="C83" s="318" t="s">
        <v>370</v>
      </c>
    </row>
    <row r="84" spans="1:3" ht="15">
      <c r="A84" s="926"/>
      <c r="B84" s="326">
        <f>IF(ISNUMBER(IF('TP-E1Q-T'!K15='TP-E1Q-T'!K13-'TP-E1Q-T'!K14,0,1)),IF('TP-E1Q-T'!K15='TP-E1Q-T'!K13-'TP-E1Q-T'!K14,0,1),0)</f>
        <v>0</v>
      </c>
      <c r="C84" s="318" t="s">
        <v>371</v>
      </c>
    </row>
    <row r="85" spans="1:3" ht="15">
      <c r="A85" s="926"/>
      <c r="B85" s="326">
        <f>IF(ISNUMBER(IF('TP-E1Q-T'!L15='TP-E1Q-T'!L13-'TP-E1Q-T'!L14,0,1)),IF('TP-E1Q-T'!L15='TP-E1Q-T'!L13-'TP-E1Q-T'!L14,0,1),0)</f>
        <v>0</v>
      </c>
      <c r="C85" s="318" t="s">
        <v>372</v>
      </c>
    </row>
    <row r="86" spans="1:3" ht="15">
      <c r="A86" s="926"/>
      <c r="B86" s="326">
        <f>IF(ISNUMBER(IF('TP-E1Q-T'!M15='TP-E1Q-T'!M13-'TP-E1Q-T'!M14,0,1)),IF('TP-E1Q-T'!M15='TP-E1Q-T'!M13-'TP-E1Q-T'!M14,0,1),0)</f>
        <v>0</v>
      </c>
      <c r="C86" s="318" t="s">
        <v>373</v>
      </c>
    </row>
    <row r="87" spans="1:3" ht="15">
      <c r="A87" s="926"/>
      <c r="B87" s="326">
        <f>IF(ISNUMBER(IF('TP-E1Q-T'!N15='TP-E1Q-T'!N13-'TP-E1Q-T'!N14,0,1)),IF('TP-E1Q-T'!N15='TP-E1Q-T'!N13-'TP-E1Q-T'!N14,0,1),0)</f>
        <v>0</v>
      </c>
      <c r="C87" s="318" t="s">
        <v>374</v>
      </c>
    </row>
    <row r="88" spans="1:3" ht="15">
      <c r="A88" s="926"/>
      <c r="B88" s="326">
        <f>IF(ISNUMBER(IF('TP-E1Q-T'!O15='TP-E1Q-T'!O13-'TP-E1Q-T'!O14,0,1)),IF('TP-E1Q-T'!O15='TP-E1Q-T'!O13-'TP-E1Q-T'!O14,0,1),0)</f>
        <v>0</v>
      </c>
      <c r="C88" s="318" t="s">
        <v>375</v>
      </c>
    </row>
    <row r="89" spans="1:3" ht="15">
      <c r="A89" s="926"/>
      <c r="B89" s="326">
        <f>IF(ISNUMBER(IF('TP-E1Q-T'!P15='TP-E1Q-T'!P13-'TP-E1Q-T'!P14,0,1)),IF('TP-E1Q-T'!P15='TP-E1Q-T'!P13-'TP-E1Q-T'!P14,0,1),0)</f>
        <v>0</v>
      </c>
      <c r="C89" s="318" t="s">
        <v>376</v>
      </c>
    </row>
    <row r="90" spans="1:3" ht="15">
      <c r="A90" s="926"/>
      <c r="B90" s="326">
        <f>IF(ISNUMBER(IF('TP-E1Q-T'!Q15='TP-E1Q-T'!Q13-'TP-E1Q-T'!Q14,0,1)),IF('TP-E1Q-T'!Q15='TP-E1Q-T'!Q13-'TP-E1Q-T'!Q14,0,1),0)</f>
        <v>0</v>
      </c>
      <c r="C90" s="318" t="s">
        <v>377</v>
      </c>
    </row>
    <row r="91" spans="1:3" ht="15">
      <c r="A91" s="926"/>
      <c r="B91" s="326">
        <f>IF(ISNUMBER(IF('TP-E1Q-T'!R15='TP-E1Q-T'!R13-'TP-E1Q-T'!R14,0,1)),IF('TP-E1Q-T'!R15='TP-E1Q-T'!R13-'TP-E1Q-T'!R14,0,1),0)</f>
        <v>0</v>
      </c>
      <c r="C91" s="318" t="s">
        <v>378</v>
      </c>
    </row>
    <row r="92" spans="1:3" ht="15">
      <c r="A92" s="926"/>
      <c r="B92" s="332">
        <f>IF(ISNUMBER(IF('TP-E1Q-T'!S15='TP-E1Q-T'!S13-'TP-E1Q-T'!S14,0,1)),IF('TP-E1Q-T'!S15='TP-E1Q-T'!S13-'TP-E1Q-T'!S14,0,1),0)</f>
        <v>0</v>
      </c>
      <c r="C92" s="318" t="s">
        <v>379</v>
      </c>
    </row>
    <row r="93" spans="1:3" ht="15">
      <c r="A93" s="926"/>
      <c r="B93" s="326">
        <f>IF(ISNUMBER(IF('TP-E1Q-T'!T8='TP-E1Q-T'!D8+'TP-E1Q-T'!E8+'TP-E1Q-T'!F8+'TP-E1Q-T'!G8+'TP-E1Q-T'!H8+'TP-E1Q-T'!I8+'TP-E1Q-T'!J8+'TP-E1Q-T'!K8+'TP-E1Q-T'!L8+'TP-E1Q-T'!M8+'TP-E1Q-T'!N8+'TP-E1Q-T'!O8+'TP-E1Q-T'!P8+'TP-E1Q-T'!Q8+'TP-E1Q-T'!R8+'TP-E1Q-T'!S8,0,1)),IF('TP-E1Q-T'!T8='TP-E1Q-T'!D8+'TP-E1Q-T'!E8+'TP-E1Q-T'!F8+'TP-E1Q-T'!G8+'TP-E1Q-T'!H8+'TP-E1Q-T'!I8+'TP-E1Q-T'!J8+'TP-E1Q-T'!K8+'TP-E1Q-T'!L8+'TP-E1Q-T'!M8+'TP-E1Q-T'!N8+'TP-E1Q-T'!O8+'TP-E1Q-T'!P8+'TP-E1Q-T'!Q8+'TP-E1Q-T'!R8+'TP-E1Q-T'!S8,0,1),0)</f>
        <v>0</v>
      </c>
      <c r="C93" s="318" t="s">
        <v>409</v>
      </c>
    </row>
    <row r="94" spans="1:3" ht="15">
      <c r="A94" s="926"/>
      <c r="B94" s="326">
        <f>IF(ISNUMBER(IF('TP-E1Q-T'!T13='TP-E1Q-T'!D13+'TP-E1Q-T'!E13+'TP-E1Q-T'!F13+'TP-E1Q-T'!G13+'TP-E1Q-T'!H13+'TP-E1Q-T'!I13+'TP-E1Q-T'!J13+'TP-E1Q-T'!K13+'TP-E1Q-T'!L13+'TP-E1Q-T'!M13+'TP-E1Q-T'!N13+'TP-E1Q-T'!O13+'TP-E1Q-T'!P13+'TP-E1Q-T'!Q13+'TP-E1Q-T'!R13+'TP-E1Q-T'!S13,0,1)),IF('TP-E1Q-T'!T13='TP-E1Q-T'!D13+'TP-E1Q-T'!E13+'TP-E1Q-T'!F13+'TP-E1Q-T'!G13+'TP-E1Q-T'!H13+'TP-E1Q-T'!I13+'TP-E1Q-T'!J13+'TP-E1Q-T'!K13+'TP-E1Q-T'!L13+'TP-E1Q-T'!M13+'TP-E1Q-T'!N13+'TP-E1Q-T'!O13+'TP-E1Q-T'!P13+'TP-E1Q-T'!Q13+'TP-E1Q-T'!R13+'TP-E1Q-T'!S13,0,1),0)</f>
        <v>0</v>
      </c>
      <c r="C94" s="318" t="s">
        <v>380</v>
      </c>
    </row>
    <row r="95" spans="1:3" ht="15">
      <c r="A95" s="926"/>
      <c r="B95" s="326">
        <f>IF(ISNUMBER(IF('TP-E1Q-T'!T14='TP-E1Q-T'!D14+'TP-E1Q-T'!E14+'TP-E1Q-T'!F14+'TP-E1Q-T'!G14+'TP-E1Q-T'!H14+'TP-E1Q-T'!I14+'TP-E1Q-T'!J14+'TP-E1Q-T'!K14+'TP-E1Q-T'!L14+'TP-E1Q-T'!M14+'TP-E1Q-T'!N14+'TP-E1Q-T'!O14+'TP-E1Q-T'!P14+'TP-E1Q-T'!Q14+'TP-E1Q-T'!R14+'TP-E1Q-T'!S14,0,1)),IF('TP-E1Q-T'!T14='TP-E1Q-T'!D14+'TP-E1Q-T'!E14+'TP-E1Q-T'!F14+'TP-E1Q-T'!G14+'TP-E1Q-T'!H14+'TP-E1Q-T'!I14+'TP-E1Q-T'!J14+'TP-E1Q-T'!K14+'TP-E1Q-T'!L14+'TP-E1Q-T'!M14+'TP-E1Q-T'!N14+'TP-E1Q-T'!O14+'TP-E1Q-T'!P14+'TP-E1Q-T'!Q14+'TP-E1Q-T'!R14+'TP-E1Q-T'!S14,0,1),0)</f>
        <v>0</v>
      </c>
      <c r="C95" s="318" t="s">
        <v>8</v>
      </c>
    </row>
    <row r="96" spans="1:3" ht="15">
      <c r="A96" s="926"/>
      <c r="B96" s="326">
        <f>IF(ISNUMBER(IF('TP-E1Q-T'!T15='TP-E1Q-T'!D15+'TP-E1Q-T'!E15+'TP-E1Q-T'!F15+'TP-E1Q-T'!G15+'TP-E1Q-T'!H15+'TP-E1Q-T'!I15+'TP-E1Q-T'!J15+'TP-E1Q-T'!K15+'TP-E1Q-T'!L15+'TP-E1Q-T'!M15+'TP-E1Q-T'!N15+'TP-E1Q-T'!O15+'TP-E1Q-T'!P15+'TP-E1Q-T'!Q15+'TP-E1Q-T'!R15+'TP-E1Q-T'!S15,0,1)),IF('TP-E1Q-T'!T15='TP-E1Q-T'!D15+'TP-E1Q-T'!E15+'TP-E1Q-T'!F15+'TP-E1Q-T'!G15+'TP-E1Q-T'!H15+'TP-E1Q-T'!I15+'TP-E1Q-T'!J15+'TP-E1Q-T'!K15+'TP-E1Q-T'!L15+'TP-E1Q-T'!M15+'TP-E1Q-T'!N15+'TP-E1Q-T'!O15+'TP-E1Q-T'!P15+'TP-E1Q-T'!Q15+'TP-E1Q-T'!R15+'TP-E1Q-T'!S15,0,1),0)</f>
        <v>0</v>
      </c>
      <c r="C96" s="318" t="s">
        <v>329</v>
      </c>
    </row>
    <row r="97" spans="1:3" ht="15">
      <c r="A97" s="926"/>
      <c r="B97" s="326">
        <f>IF(ISNUMBER(IF('TP-E1Q-T'!D20='TP-E1Q-T'!D18-'TP-E1Q-T'!D19,0,1)),IF('TP-E1Q-T'!D20='TP-E1Q-T'!D18-'TP-E1Q-T'!D19,0,1),0)</f>
        <v>0</v>
      </c>
      <c r="C97" s="318" t="s">
        <v>381</v>
      </c>
    </row>
    <row r="98" spans="1:3" ht="15">
      <c r="A98" s="926"/>
      <c r="B98" s="326">
        <f>IF(ISNUMBER(IF('TP-E1Q-T'!E20='TP-E1Q-T'!E18-'TP-E1Q-T'!E19,0,1)),IF('TP-E1Q-T'!E20='TP-E1Q-T'!E18-'TP-E1Q-T'!E19,0,1),0)</f>
        <v>0</v>
      </c>
      <c r="C98" s="318" t="s">
        <v>382</v>
      </c>
    </row>
    <row r="99" spans="1:3" ht="15">
      <c r="A99" s="926"/>
      <c r="B99" s="326">
        <f>IF(ISNUMBER(IF('TP-E1Q-T'!F20='TP-E1Q-T'!F18-'TP-E1Q-T'!F19,0,1)),IF('TP-E1Q-T'!F20='TP-E1Q-T'!F18-'TP-E1Q-T'!F19,0,1),0)</f>
        <v>0</v>
      </c>
      <c r="C99" s="318" t="s">
        <v>383</v>
      </c>
    </row>
    <row r="100" spans="1:3" ht="15">
      <c r="A100" s="926"/>
      <c r="B100" s="326">
        <f>IF(ISNUMBER(IF('TP-E1Q-T'!G20='TP-E1Q-T'!G18-'TP-E1Q-T'!G19,0,1)),IF('TP-E1Q-T'!G20='TP-E1Q-T'!G18-'TP-E1Q-T'!G19,0,1),0)</f>
        <v>0</v>
      </c>
      <c r="C100" s="318" t="s">
        <v>384</v>
      </c>
    </row>
    <row r="101" spans="1:3" ht="15">
      <c r="A101" s="926"/>
      <c r="B101" s="326">
        <f>IF(ISNUMBER(IF('TP-E1Q-T'!H20='TP-E1Q-T'!H18-'TP-E1Q-T'!H19,0,1)),IF('TP-E1Q-T'!H20='TP-E1Q-T'!H18-'TP-E1Q-T'!H19,0,1),0)</f>
        <v>0</v>
      </c>
      <c r="C101" s="318" t="s">
        <v>385</v>
      </c>
    </row>
    <row r="102" spans="1:3" ht="15">
      <c r="A102" s="926"/>
      <c r="B102" s="326">
        <f>IF(ISNUMBER(IF('TP-E1Q-T'!I20='TP-E1Q-T'!I18-'TP-E1Q-T'!I19,0,1)),IF('TP-E1Q-T'!I20='TP-E1Q-T'!I18-'TP-E1Q-T'!I19,0,1),0)</f>
        <v>0</v>
      </c>
      <c r="C102" s="318" t="s">
        <v>386</v>
      </c>
    </row>
    <row r="103" spans="1:3" ht="15">
      <c r="A103" s="926"/>
      <c r="B103" s="326">
        <f>IF(ISNUMBER(IF('TP-E1Q-T'!J20='TP-E1Q-T'!J18-'TP-E1Q-T'!J19,0,1)),IF('TP-E1Q-T'!J20='TP-E1Q-T'!J18-'TP-E1Q-T'!J19,0,1),0)</f>
        <v>0</v>
      </c>
      <c r="C103" s="318" t="s">
        <v>387</v>
      </c>
    </row>
    <row r="104" spans="1:3" ht="15">
      <c r="A104" s="926"/>
      <c r="B104" s="326">
        <f>IF(ISNUMBER(IF('TP-E1Q-T'!K20='TP-E1Q-T'!K18-'TP-E1Q-T'!K19,0,1)),IF('TP-E1Q-T'!K20='TP-E1Q-T'!K18-'TP-E1Q-T'!K19,0,1),0)</f>
        <v>0</v>
      </c>
      <c r="C104" s="318" t="s">
        <v>388</v>
      </c>
    </row>
    <row r="105" spans="1:3" ht="15">
      <c r="A105" s="926"/>
      <c r="B105" s="326">
        <f>IF(ISNUMBER(IF('TP-E1Q-T'!L20='TP-E1Q-T'!L18-'TP-E1Q-T'!L19,0,1)),IF('TP-E1Q-T'!L20='TP-E1Q-T'!L18-'TP-E1Q-T'!L19,0,1),0)</f>
        <v>0</v>
      </c>
      <c r="C105" s="318" t="s">
        <v>389</v>
      </c>
    </row>
    <row r="106" spans="1:3" ht="15">
      <c r="A106" s="926"/>
      <c r="B106" s="326">
        <f>IF(ISNUMBER(IF('TP-E1Q-T'!M20='TP-E1Q-T'!M18-'TP-E1Q-T'!M19,0,1)),IF('TP-E1Q-T'!M20='TP-E1Q-T'!M18-'TP-E1Q-T'!M19,0,1),0)</f>
        <v>0</v>
      </c>
      <c r="C106" s="318" t="s">
        <v>390</v>
      </c>
    </row>
    <row r="107" spans="1:3" ht="15">
      <c r="A107" s="926"/>
      <c r="B107" s="326">
        <f>IF(ISNUMBER(IF('TP-E1Q-T'!N20='TP-E1Q-T'!N18-'TP-E1Q-T'!N19,0,1)),IF('TP-E1Q-T'!N20='TP-E1Q-T'!N18-'TP-E1Q-T'!N19,0,1),0)</f>
        <v>0</v>
      </c>
      <c r="C107" s="318" t="s">
        <v>391</v>
      </c>
    </row>
    <row r="108" spans="1:3" ht="15">
      <c r="A108" s="926"/>
      <c r="B108" s="326">
        <f>IF(ISNUMBER(IF('TP-E1Q-T'!O20='TP-E1Q-T'!O18-'TP-E1Q-T'!O19,0,1)),IF('TP-E1Q-T'!O20='TP-E1Q-T'!O18-'TP-E1Q-T'!O19,0,1),0)</f>
        <v>0</v>
      </c>
      <c r="C108" s="318" t="s">
        <v>392</v>
      </c>
    </row>
    <row r="109" spans="1:3" ht="15">
      <c r="A109" s="926"/>
      <c r="B109" s="326">
        <f>IF(ISNUMBER(IF('TP-E1Q-T'!P20='TP-E1Q-T'!P18-'TP-E1Q-T'!P19,0,1)),IF('TP-E1Q-T'!P20='TP-E1Q-T'!P18-'TP-E1Q-T'!P19,0,1),0)</f>
        <v>0</v>
      </c>
      <c r="C109" s="318" t="s">
        <v>393</v>
      </c>
    </row>
    <row r="110" spans="1:3" ht="15">
      <c r="A110" s="926"/>
      <c r="B110" s="326">
        <f>IF(ISNUMBER(IF('TP-E1Q-T'!Q20='TP-E1Q-T'!Q18-'TP-E1Q-T'!Q19,0,1)),IF('TP-E1Q-T'!Q20='TP-E1Q-T'!Q18-'TP-E1Q-T'!Q19,0,1),0)</f>
        <v>0</v>
      </c>
      <c r="C110" s="318" t="s">
        <v>394</v>
      </c>
    </row>
    <row r="111" spans="1:3" ht="15">
      <c r="A111" s="926"/>
      <c r="B111" s="326">
        <f>IF(ISNUMBER(IF('TP-E1Q-T'!R20='TP-E1Q-T'!R18-'TP-E1Q-T'!R19,0,1)),IF('TP-E1Q-T'!R20='TP-E1Q-T'!R18-'TP-E1Q-T'!R19,0,1),0)</f>
        <v>0</v>
      </c>
      <c r="C111" s="318" t="s">
        <v>395</v>
      </c>
    </row>
    <row r="112" spans="1:3" ht="15">
      <c r="A112" s="926"/>
      <c r="B112" s="332">
        <f>IF(ISNUMBER(IF('TP-E1Q-T'!S20='TP-E1Q-T'!S18-'TP-E1Q-T'!S19,0,1)),IF('TP-E1Q-T'!S20='TP-E1Q-T'!S18-'TP-E1Q-T'!S19,0,1),0)</f>
        <v>0</v>
      </c>
      <c r="C112" s="318" t="s">
        <v>396</v>
      </c>
    </row>
    <row r="113" spans="1:3" ht="15">
      <c r="A113" s="926"/>
      <c r="B113" s="326">
        <f>IF(ISNUMBER(IF('TP-E1Q-T'!T18='TP-E1Q-T'!D18+'TP-E1Q-T'!E18+'TP-E1Q-T'!F18+'TP-E1Q-T'!G18+'TP-E1Q-T'!H18+'TP-E1Q-T'!I18+'TP-E1Q-T'!J18+'TP-E1Q-T'!K18+'TP-E1Q-T'!L18+'TP-E1Q-T'!M18+'TP-E1Q-T'!N18+'TP-E1Q-T'!O18+'TP-E1Q-T'!P18+'TP-E1Q-T'!Q18+'TP-E1Q-T'!R18+'TP-E1Q-T'!S18,0,1)),IF('TP-E1Q-T'!T18='TP-E1Q-T'!D18+'TP-E1Q-T'!E18+'TP-E1Q-T'!F18+'TP-E1Q-T'!G18+'TP-E1Q-T'!H18+'TP-E1Q-T'!I18+'TP-E1Q-T'!J18+'TP-E1Q-T'!K18+'TP-E1Q-T'!L18+'TP-E1Q-T'!M18+'TP-E1Q-T'!N18+'TP-E1Q-T'!O18+'TP-E1Q-T'!P18+'TP-E1Q-T'!Q18+'TP-E1Q-T'!R18+'TP-E1Q-T'!S18,0,1),0)</f>
        <v>0</v>
      </c>
      <c r="C113" s="318" t="s">
        <v>5</v>
      </c>
    </row>
    <row r="114" spans="1:3" ht="15">
      <c r="A114" s="926"/>
      <c r="B114" s="326">
        <f>IF(ISNUMBER(IF('TP-E1Q-T'!T19='TP-E1Q-T'!D19+'TP-E1Q-T'!E19+'TP-E1Q-T'!F19+'TP-E1Q-T'!G19+'TP-E1Q-T'!H19+'TP-E1Q-T'!I19+'TP-E1Q-T'!J19+'TP-E1Q-T'!K19+'TP-E1Q-T'!L19+'TP-E1Q-T'!M19+'TP-E1Q-T'!N19+'TP-E1Q-T'!O19+'TP-E1Q-T'!P19+'TP-E1Q-T'!Q19+'TP-E1Q-T'!R19+'TP-E1Q-T'!S19,0,1)),IF('TP-E1Q-T'!T19='TP-E1Q-T'!D19+'TP-E1Q-T'!E19+'TP-E1Q-T'!F19+'TP-E1Q-T'!G19+'TP-E1Q-T'!H19+'TP-E1Q-T'!I19+'TP-E1Q-T'!J19+'TP-E1Q-T'!K19+'TP-E1Q-T'!L19+'TP-E1Q-T'!M19+'TP-E1Q-T'!N19+'TP-E1Q-T'!O19+'TP-E1Q-T'!P19+'TP-E1Q-T'!Q19+'TP-E1Q-T'!R19+'TP-E1Q-T'!S19,0,1),0)</f>
        <v>0</v>
      </c>
      <c r="C114" s="318" t="s">
        <v>6</v>
      </c>
    </row>
    <row r="115" spans="1:3" ht="15">
      <c r="A115" s="926"/>
      <c r="B115" s="326">
        <f>IF(ISNUMBER(IF('TP-E1Q-T'!T20='TP-E1Q-T'!D20+'TP-E1Q-T'!E20+'TP-E1Q-T'!F20+'TP-E1Q-T'!G20+'TP-E1Q-T'!H20+'TP-E1Q-T'!I20+'TP-E1Q-T'!J20+'TP-E1Q-T'!K20+'TP-E1Q-T'!L20+'TP-E1Q-T'!M20+'TP-E1Q-T'!N20+'TP-E1Q-T'!O20+'TP-E1Q-T'!P20+'TP-E1Q-T'!Q20+'TP-E1Q-T'!R20+'TP-E1Q-T'!S20,0,1)),IF('TP-E1Q-T'!T20='TP-E1Q-T'!D20+'TP-E1Q-T'!E20+'TP-E1Q-T'!F20+'TP-E1Q-T'!G20+'TP-E1Q-T'!H20+'TP-E1Q-T'!I20+'TP-E1Q-T'!J20+'TP-E1Q-T'!K20+'TP-E1Q-T'!L20+'TP-E1Q-T'!M20+'TP-E1Q-T'!N20+'TP-E1Q-T'!O20+'TP-E1Q-T'!P20+'TP-E1Q-T'!Q20+'TP-E1Q-T'!R20+'TP-E1Q-T'!S20,0,1),0)</f>
        <v>0</v>
      </c>
      <c r="C115" s="318" t="s">
        <v>330</v>
      </c>
    </row>
    <row r="116" spans="1:3" ht="15">
      <c r="A116" s="926"/>
      <c r="B116" s="326">
        <f>IF(ISNUMBER(IF('TP-E1Q-T'!D22='TP-E1Q-T'!D13+'TP-E1Q-T'!D18,0,1)),IF('TP-E1Q-T'!D22='TP-E1Q-T'!D13+'TP-E1Q-T'!D18,0,1),0)</f>
        <v>0</v>
      </c>
      <c r="C116" s="318" t="s">
        <v>754</v>
      </c>
    </row>
    <row r="117" spans="1:3" ht="15">
      <c r="A117" s="926"/>
      <c r="B117" s="326">
        <f>IF(ISNUMBER(IF('TP-E1Q-T'!E22='TP-E1Q-T'!E13+'TP-E1Q-T'!E18,0,1)),IF('TP-E1Q-T'!E22='TP-E1Q-T'!E13+'TP-E1Q-T'!E18,0,1),0)</f>
        <v>0</v>
      </c>
      <c r="C117" s="318" t="s">
        <v>755</v>
      </c>
    </row>
    <row r="118" spans="1:3" ht="15">
      <c r="A118" s="926"/>
      <c r="B118" s="326">
        <f>IF(ISNUMBER(IF('TP-E1Q-T'!F22='TP-E1Q-T'!F13+'TP-E1Q-T'!F18,0,1)),IF('TP-E1Q-T'!F22='TP-E1Q-T'!F13+'TP-E1Q-T'!F18,0,1),0)</f>
        <v>0</v>
      </c>
      <c r="C118" s="318" t="s">
        <v>756</v>
      </c>
    </row>
    <row r="119" spans="1:3" ht="15">
      <c r="A119" s="926"/>
      <c r="B119" s="326">
        <f>IF(ISNUMBER(IF('TP-E1Q-T'!G22='TP-E1Q-T'!G13+'TP-E1Q-T'!G18,0,1)),IF('TP-E1Q-T'!G22='TP-E1Q-T'!G13+'TP-E1Q-T'!G18,0,1),0)</f>
        <v>0</v>
      </c>
      <c r="C119" s="318" t="s">
        <v>757</v>
      </c>
    </row>
    <row r="120" spans="1:3" ht="15">
      <c r="A120" s="926"/>
      <c r="B120" s="326">
        <f>IF(ISNUMBER(IF('TP-E1Q-T'!H22='TP-E1Q-T'!H13+'TP-E1Q-T'!H18,0,1)),IF('TP-E1Q-T'!H22='TP-E1Q-T'!H13+'TP-E1Q-T'!H18,0,1),0)</f>
        <v>0</v>
      </c>
      <c r="C120" s="318" t="s">
        <v>758</v>
      </c>
    </row>
    <row r="121" spans="1:3" ht="15">
      <c r="A121" s="926"/>
      <c r="B121" s="326">
        <f>IF(ISNUMBER(IF('TP-E1Q-T'!I22='TP-E1Q-T'!I13+'TP-E1Q-T'!I18,0,1)),IF('TP-E1Q-T'!I22='TP-E1Q-T'!I13+'TP-E1Q-T'!I18,0,1),0)</f>
        <v>0</v>
      </c>
      <c r="C121" s="318" t="s">
        <v>759</v>
      </c>
    </row>
    <row r="122" spans="1:3" ht="15">
      <c r="A122" s="926"/>
      <c r="B122" s="326">
        <f>IF(ISNUMBER(IF('TP-E1Q-T'!J22='TP-E1Q-T'!J13+'TP-E1Q-T'!J18,0,1)),IF('TP-E1Q-T'!J22='TP-E1Q-T'!J13+'TP-E1Q-T'!J18,0,1),0)</f>
        <v>0</v>
      </c>
      <c r="C122" s="318" t="s">
        <v>760</v>
      </c>
    </row>
    <row r="123" spans="1:3" ht="15">
      <c r="A123" s="926"/>
      <c r="B123" s="326">
        <f>IF(ISNUMBER(IF('TP-E1Q-T'!K22='TP-E1Q-T'!K13+'TP-E1Q-T'!K18,0,1)),IF('TP-E1Q-T'!K22='TP-E1Q-T'!K13+'TP-E1Q-T'!K18,0,1),0)</f>
        <v>0</v>
      </c>
      <c r="C123" s="318" t="s">
        <v>761</v>
      </c>
    </row>
    <row r="124" spans="1:3" ht="15">
      <c r="A124" s="926"/>
      <c r="B124" s="326">
        <f>IF(ISNUMBER(IF('TP-E1Q-T'!L22='TP-E1Q-T'!L13+'TP-E1Q-T'!L18,0,1)),IF('TP-E1Q-T'!L22='TP-E1Q-T'!L13+'TP-E1Q-T'!L18,0,1),0)</f>
        <v>0</v>
      </c>
      <c r="C124" s="318" t="s">
        <v>762</v>
      </c>
    </row>
    <row r="125" spans="1:3" ht="15">
      <c r="A125" s="926"/>
      <c r="B125" s="326">
        <f>IF(ISNUMBER(IF('TP-E1Q-T'!M22='TP-E1Q-T'!M13+'TP-E1Q-T'!M18,0,1)),IF('TP-E1Q-T'!M22='TP-E1Q-T'!M13+'TP-E1Q-T'!M18,0,1),0)</f>
        <v>0</v>
      </c>
      <c r="C125" s="318" t="s">
        <v>763</v>
      </c>
    </row>
    <row r="126" spans="1:3" ht="15">
      <c r="A126" s="926"/>
      <c r="B126" s="326">
        <f>IF(ISNUMBER(IF('TP-E1Q-T'!N22='TP-E1Q-T'!N13+'TP-E1Q-T'!N18,0,1)),IF('TP-E1Q-T'!N22='TP-E1Q-T'!N13+'TP-E1Q-T'!N18,0,1),0)</f>
        <v>0</v>
      </c>
      <c r="C126" s="318" t="s">
        <v>764</v>
      </c>
    </row>
    <row r="127" spans="1:3" ht="15">
      <c r="A127" s="926"/>
      <c r="B127" s="326">
        <f>IF(ISNUMBER(IF('TP-E1Q-T'!O22='TP-E1Q-T'!O13+'TP-E1Q-T'!O18,0,1)),IF('TP-E1Q-T'!O22='TP-E1Q-T'!O13+'TP-E1Q-T'!O18,0,1),0)</f>
        <v>0</v>
      </c>
      <c r="C127" s="318" t="s">
        <v>765</v>
      </c>
    </row>
    <row r="128" spans="1:3" ht="15">
      <c r="A128" s="926"/>
      <c r="B128" s="326">
        <f>IF(ISNUMBER(IF('TP-E1Q-T'!P22='TP-E1Q-T'!P13+'TP-E1Q-T'!P18,0,1)),IF('TP-E1Q-T'!P22='TP-E1Q-T'!P13+'TP-E1Q-T'!P18,0,1),0)</f>
        <v>0</v>
      </c>
      <c r="C128" s="318" t="s">
        <v>766</v>
      </c>
    </row>
    <row r="129" spans="1:3" ht="15">
      <c r="A129" s="926"/>
      <c r="B129" s="326">
        <f>IF(ISNUMBER(IF('TP-E1Q-T'!Q22='TP-E1Q-T'!Q13+'TP-E1Q-T'!Q18,0,1)),IF('TP-E1Q-T'!Q22='TP-E1Q-T'!Q13+'TP-E1Q-T'!Q18,0,1),0)</f>
        <v>0</v>
      </c>
      <c r="C129" s="318" t="s">
        <v>767</v>
      </c>
    </row>
    <row r="130" spans="1:3" ht="15">
      <c r="A130" s="926"/>
      <c r="B130" s="326">
        <f>IF(ISNUMBER(IF('TP-E1Q-T'!R22='TP-E1Q-T'!R13+'TP-E1Q-T'!R18,0,1)),IF('TP-E1Q-T'!R22='TP-E1Q-T'!R13+'TP-E1Q-T'!R18,0,1),0)</f>
        <v>0</v>
      </c>
      <c r="C130" s="318" t="s">
        <v>768</v>
      </c>
    </row>
    <row r="131" spans="1:3" ht="15">
      <c r="A131" s="926"/>
      <c r="B131" s="332">
        <f>IF(ISNUMBER(IF('TP-E1Q-T'!S22='TP-E1Q-T'!S13+'TP-E1Q-T'!S18,0,1)),IF('TP-E1Q-T'!S22='TP-E1Q-T'!S13+'TP-E1Q-T'!S18,0,1),0)</f>
        <v>0</v>
      </c>
      <c r="C131" s="318" t="s">
        <v>769</v>
      </c>
    </row>
    <row r="132" spans="1:3" ht="15">
      <c r="A132" s="926"/>
      <c r="B132" s="326">
        <f>IF(ISNUMBER(IF('TP-E1Q-T'!T22='TP-E1Q-T'!D22+'TP-E1Q-T'!E22+'TP-E1Q-T'!F22+'TP-E1Q-T'!G22+'TP-E1Q-T'!H22+'TP-E1Q-T'!I22+'TP-E1Q-T'!J22+'TP-E1Q-T'!K22+'TP-E1Q-T'!L22+'TP-E1Q-T'!M22+'TP-E1Q-T'!N22+'TP-E1Q-T'!O22+'TP-E1Q-T'!P22+'TP-E1Q-T'!Q22+'TP-E1Q-T'!R22+'TP-E1Q-T'!S22,0,1)),IF('TP-E1Q-T'!T22='TP-E1Q-T'!D22+'TP-E1Q-T'!E22+'TP-E1Q-T'!F22+'TP-E1Q-T'!G22+'TP-E1Q-T'!H22+'TP-E1Q-T'!I22+'TP-E1Q-T'!J22+'TP-E1Q-T'!K22+'TP-E1Q-T'!L22+'TP-E1Q-T'!M22+'TP-E1Q-T'!N22+'TP-E1Q-T'!O22+'TP-E1Q-T'!P22+'TP-E1Q-T'!Q22+'TP-E1Q-T'!R22+'TP-E1Q-T'!S22,0,1),0)</f>
        <v>0</v>
      </c>
      <c r="C132" s="318" t="s">
        <v>786</v>
      </c>
    </row>
    <row r="133" spans="1:3" ht="15">
      <c r="A133" s="926"/>
      <c r="B133" s="326">
        <f>IF(ISNUMBER(IF('TP-E1Q-T'!D23='TP-E1Q-T'!D15+'TP-E1Q-T'!D20,0,1)),IF('TP-E1Q-T'!D23='TP-E1Q-T'!D15+'TP-E1Q-T'!D20,0,1),0)</f>
        <v>0</v>
      </c>
      <c r="C133" s="318" t="s">
        <v>770</v>
      </c>
    </row>
    <row r="134" spans="1:3" ht="15">
      <c r="A134" s="926"/>
      <c r="B134" s="326">
        <f>IF(ISNUMBER(IF('TP-E1Q-T'!E23='TP-E1Q-T'!E15+'TP-E1Q-T'!E20,0,1)),IF('TP-E1Q-T'!E23='TP-E1Q-T'!E15+'TP-E1Q-T'!E20,0,1),0)</f>
        <v>0</v>
      </c>
      <c r="C134" s="318" t="s">
        <v>771</v>
      </c>
    </row>
    <row r="135" spans="1:3" ht="15">
      <c r="A135" s="926"/>
      <c r="B135" s="326">
        <f>IF(ISNUMBER(IF('TP-E1Q-T'!F23='TP-E1Q-T'!F15+'TP-E1Q-T'!F20,0,1)),IF('TP-E1Q-T'!F23='TP-E1Q-T'!F15+'TP-E1Q-T'!F20,0,1),0)</f>
        <v>0</v>
      </c>
      <c r="C135" s="318" t="s">
        <v>772</v>
      </c>
    </row>
    <row r="136" spans="1:3" ht="15">
      <c r="A136" s="926"/>
      <c r="B136" s="326">
        <f>IF(ISNUMBER(IF('TP-E1Q-T'!G23='TP-E1Q-T'!G15+'TP-E1Q-T'!G20,0,1)),IF('TP-E1Q-T'!G23='TP-E1Q-T'!G15+'TP-E1Q-T'!G20,0,1),0)</f>
        <v>0</v>
      </c>
      <c r="C136" s="318" t="s">
        <v>773</v>
      </c>
    </row>
    <row r="137" spans="1:3" ht="15">
      <c r="A137" s="926"/>
      <c r="B137" s="326">
        <f>IF(ISNUMBER(IF('TP-E1Q-T'!H23='TP-E1Q-T'!H15+'TP-E1Q-T'!H20,0,1)),IF('TP-E1Q-T'!H23='TP-E1Q-T'!H15+'TP-E1Q-T'!H20,0,1),0)</f>
        <v>0</v>
      </c>
      <c r="C137" s="318" t="s">
        <v>774</v>
      </c>
    </row>
    <row r="138" spans="1:3" ht="15">
      <c r="A138" s="926"/>
      <c r="B138" s="326">
        <f>IF(ISNUMBER(IF('TP-E1Q-T'!I23='TP-E1Q-T'!I15+'TP-E1Q-T'!I20,0,1)),IF('TP-E1Q-T'!I23='TP-E1Q-T'!I15+'TP-E1Q-T'!I20,0,1),0)</f>
        <v>0</v>
      </c>
      <c r="C138" s="318" t="s">
        <v>775</v>
      </c>
    </row>
    <row r="139" spans="1:3" ht="15">
      <c r="A139" s="926"/>
      <c r="B139" s="326">
        <f>IF(ISNUMBER(IF('TP-E1Q-T'!J23='TP-E1Q-T'!J15+'TP-E1Q-T'!J20,0,1)),IF('TP-E1Q-T'!J23='TP-E1Q-T'!J15+'TP-E1Q-T'!J20,0,1),0)</f>
        <v>0</v>
      </c>
      <c r="C139" s="318" t="s">
        <v>776</v>
      </c>
    </row>
    <row r="140" spans="1:3" ht="15">
      <c r="A140" s="926"/>
      <c r="B140" s="326">
        <f>IF(ISNUMBER(IF('TP-E1Q-T'!K23='TP-E1Q-T'!K15+'TP-E1Q-T'!K20,0,1)),IF('TP-E1Q-T'!K23='TP-E1Q-T'!K15+'TP-E1Q-T'!K20,0,1),0)</f>
        <v>0</v>
      </c>
      <c r="C140" s="318" t="s">
        <v>777</v>
      </c>
    </row>
    <row r="141" spans="1:3" ht="15">
      <c r="A141" s="926"/>
      <c r="B141" s="326">
        <f>IF(ISNUMBER(IF('TP-E1Q-T'!L23='TP-E1Q-T'!L15+'TP-E1Q-T'!L20,0,1)),IF('TP-E1Q-T'!L23='TP-E1Q-T'!L15+'TP-E1Q-T'!L20,0,1),0)</f>
        <v>0</v>
      </c>
      <c r="C141" s="318" t="s">
        <v>778</v>
      </c>
    </row>
    <row r="142" spans="1:3" ht="15">
      <c r="A142" s="926"/>
      <c r="B142" s="326">
        <f>IF(ISNUMBER(IF('TP-E1Q-T'!M23='TP-E1Q-T'!M15+'TP-E1Q-T'!M20,0,1)),IF('TP-E1Q-T'!M23='TP-E1Q-T'!M15+'TP-E1Q-T'!M20,0,1),0)</f>
        <v>0</v>
      </c>
      <c r="C142" s="318" t="s">
        <v>779</v>
      </c>
    </row>
    <row r="143" spans="1:3" ht="15">
      <c r="A143" s="926"/>
      <c r="B143" s="326">
        <f>IF(ISNUMBER(IF('TP-E1Q-T'!N23='TP-E1Q-T'!N15+'TP-E1Q-T'!N20,0,1)),IF('TP-E1Q-T'!N23='TP-E1Q-T'!N15+'TP-E1Q-T'!N20,0,1),0)</f>
        <v>0</v>
      </c>
      <c r="C143" s="318" t="s">
        <v>780</v>
      </c>
    </row>
    <row r="144" spans="1:3" ht="15">
      <c r="A144" s="926"/>
      <c r="B144" s="326">
        <f>IF(ISNUMBER(IF('TP-E1Q-T'!O23='TP-E1Q-T'!O15+'TP-E1Q-T'!O20,0,1)),IF('TP-E1Q-T'!O23='TP-E1Q-T'!O15+'TP-E1Q-T'!O20,0,1),0)</f>
        <v>0</v>
      </c>
      <c r="C144" s="318" t="s">
        <v>781</v>
      </c>
    </row>
    <row r="145" spans="1:3" ht="15">
      <c r="A145" s="926"/>
      <c r="B145" s="326">
        <f>IF(ISNUMBER(IF('TP-E1Q-T'!P23='TP-E1Q-T'!P15+'TP-E1Q-T'!P20,0,1)),IF('TP-E1Q-T'!P23='TP-E1Q-T'!P15+'TP-E1Q-T'!P20,0,1),0)</f>
        <v>0</v>
      </c>
      <c r="C145" s="318" t="s">
        <v>782</v>
      </c>
    </row>
    <row r="146" spans="1:3" ht="15">
      <c r="A146" s="926"/>
      <c r="B146" s="326">
        <f>IF(ISNUMBER(IF('TP-E1Q-T'!Q23='TP-E1Q-T'!Q15+'TP-E1Q-T'!Q20,0,1)),IF('TP-E1Q-T'!Q23='TP-E1Q-T'!Q15+'TP-E1Q-T'!Q20,0,1),0)</f>
        <v>0</v>
      </c>
      <c r="C146" s="318" t="s">
        <v>783</v>
      </c>
    </row>
    <row r="147" spans="1:3" ht="15">
      <c r="A147" s="926"/>
      <c r="B147" s="326">
        <f>IF(ISNUMBER(IF('TP-E1Q-T'!R23='TP-E1Q-T'!R15+'TP-E1Q-T'!R20,0,1)),IF('TP-E1Q-T'!R23='TP-E1Q-T'!R15+'TP-E1Q-T'!R20,0,1),0)</f>
        <v>0</v>
      </c>
      <c r="C147" s="318" t="s">
        <v>784</v>
      </c>
    </row>
    <row r="148" spans="1:3" ht="15">
      <c r="A148" s="926"/>
      <c r="B148" s="332">
        <f>IF(ISNUMBER(IF('TP-E1Q-T'!S23='TP-E1Q-T'!S15+'TP-E1Q-T'!S20,0,1)),IF('TP-E1Q-T'!S23='TP-E1Q-T'!S15+'TP-E1Q-T'!S20,0,1),0)</f>
        <v>0</v>
      </c>
      <c r="C148" s="318" t="s">
        <v>785</v>
      </c>
    </row>
    <row r="149" spans="1:3" ht="15">
      <c r="A149" s="926"/>
      <c r="B149" s="326">
        <f>IF(ISNUMBER(IF('TP-E1Q-T'!T23='TP-E1Q-T'!D23+'TP-E1Q-T'!E23+'TP-E1Q-T'!F23+'TP-E1Q-T'!G23+'TP-E1Q-T'!H23+'TP-E1Q-T'!I23+'TP-E1Q-T'!J23+'TP-E1Q-T'!K23+'TP-E1Q-T'!L23+'TP-E1Q-T'!M23+'TP-E1Q-T'!N23+'TP-E1Q-T'!O23+'TP-E1Q-T'!P23+'TP-E1Q-T'!Q23+'TP-E1Q-T'!R23+'TP-E1Q-T'!S23,0,1)),IF('TP-E1Q-T'!T23='TP-E1Q-T'!D23+'TP-E1Q-T'!E23+'TP-E1Q-T'!F23+'TP-E1Q-T'!G23+'TP-E1Q-T'!H23+'TP-E1Q-T'!I23+'TP-E1Q-T'!J23+'TP-E1Q-T'!K23+'TP-E1Q-T'!L23+'TP-E1Q-T'!M23+'TP-E1Q-T'!N23+'TP-E1Q-T'!O23+'TP-E1Q-T'!P23+'TP-E1Q-T'!Q23+'TP-E1Q-T'!R23+'TP-E1Q-T'!S23,0,1),0)</f>
        <v>0</v>
      </c>
      <c r="C149" s="318" t="s">
        <v>331</v>
      </c>
    </row>
    <row r="150" spans="1:3" ht="15">
      <c r="A150" s="926"/>
      <c r="B150" s="326">
        <f>IF(ISNUMBER(IF('TP-E1Q-T'!T25='TP-E1Q-T'!D25+'TP-E1Q-T'!E25+'TP-E1Q-T'!F25+'TP-E1Q-T'!G25+'TP-E1Q-T'!H25+'TP-E1Q-T'!I25+'TP-E1Q-T'!J25+'TP-E1Q-T'!K25+'TP-E1Q-T'!L25+'TP-E1Q-T'!M25+'TP-E1Q-T'!N25+'TP-E1Q-T'!O25+'TP-E1Q-T'!P25+'TP-E1Q-T'!Q25+'TP-E1Q-T'!R25+'TP-E1Q-T'!S25,0,1)),IF('TP-E1Q-T'!T25='TP-E1Q-T'!D25+'TP-E1Q-T'!E25+'TP-E1Q-T'!F25+'TP-E1Q-T'!G25+'TP-E1Q-T'!H25+'TP-E1Q-T'!I25+'TP-E1Q-T'!J25+'TP-E1Q-T'!K25+'TP-E1Q-T'!L25+'TP-E1Q-T'!M25+'TP-E1Q-T'!N25+'TP-E1Q-T'!O25+'TP-E1Q-T'!P25+'TP-E1Q-T'!Q25+'TP-E1Q-T'!R25+'TP-E1Q-T'!S25,0,1),0)</f>
        <v>0</v>
      </c>
      <c r="C150" s="318" t="s">
        <v>787</v>
      </c>
    </row>
    <row r="151" spans="1:3" ht="15">
      <c r="A151" s="926"/>
      <c r="B151" s="326">
        <f>IF(ISNUMBER(IF('TP-E1Q-T'!D28='TP-E1Q-T'!D8+'TP-E1Q-T'!D22+'TP-E1Q-T'!D25,0,1)),IF('TP-E1Q-T'!D28='TP-E1Q-T'!D8+'TP-E1Q-T'!D22+'TP-E1Q-T'!D25,0,1),0)</f>
        <v>0</v>
      </c>
      <c r="C151" s="318" t="s">
        <v>332</v>
      </c>
    </row>
    <row r="152" spans="1:3" ht="15">
      <c r="A152" s="926"/>
      <c r="B152" s="326">
        <f>IF(ISNUMBER(IF('TP-E1Q-T'!E28='TP-E1Q-T'!E8+'TP-E1Q-T'!E22+'TP-E1Q-T'!E25,0,1)),IF('TP-E1Q-T'!E28='TP-E1Q-T'!E8+'TP-E1Q-T'!E22+'TP-E1Q-T'!E25,0,1),0)</f>
        <v>0</v>
      </c>
      <c r="C152" s="318" t="s">
        <v>333</v>
      </c>
    </row>
    <row r="153" spans="1:3" ht="15">
      <c r="A153" s="926"/>
      <c r="B153" s="326">
        <f>IF(ISNUMBER(IF('TP-E1Q-T'!F28='TP-E1Q-T'!F8+'TP-E1Q-T'!F22+'TP-E1Q-T'!F25,0,1)),IF('TP-E1Q-T'!F28='TP-E1Q-T'!F8+'TP-E1Q-T'!F22+'TP-E1Q-T'!F25,0,1),0)</f>
        <v>0</v>
      </c>
      <c r="C153" s="318" t="s">
        <v>334</v>
      </c>
    </row>
    <row r="154" spans="1:3" ht="15">
      <c r="A154" s="926"/>
      <c r="B154" s="326">
        <f>IF(ISNUMBER(IF('TP-E1Q-T'!G28='TP-E1Q-T'!G8+'TP-E1Q-T'!G22+'TP-E1Q-T'!G25,0,1)),IF('TP-E1Q-T'!G28='TP-E1Q-T'!G8+'TP-E1Q-T'!G22+'TP-E1Q-T'!G25,0,1),0)</f>
        <v>0</v>
      </c>
      <c r="C154" s="318" t="s">
        <v>335</v>
      </c>
    </row>
    <row r="155" spans="1:3" ht="15">
      <c r="A155" s="926"/>
      <c r="B155" s="326">
        <f>IF(ISNUMBER(IF('TP-E1Q-T'!H28='TP-E1Q-T'!H8+'TP-E1Q-T'!H22+'TP-E1Q-T'!H25,0,1)),IF('TP-E1Q-T'!H28='TP-E1Q-T'!H8+'TP-E1Q-T'!H22+'TP-E1Q-T'!H25,0,1),0)</f>
        <v>0</v>
      </c>
      <c r="C155" s="318" t="s">
        <v>336</v>
      </c>
    </row>
    <row r="156" spans="1:3" ht="15">
      <c r="A156" s="926"/>
      <c r="B156" s="326">
        <f>IF(ISNUMBER(IF('TP-E1Q-T'!I28='TP-E1Q-T'!I8+'TP-E1Q-T'!I22+'TP-E1Q-T'!I25,0,1)),IF('TP-E1Q-T'!I28='TP-E1Q-T'!I8+'TP-E1Q-T'!I22+'TP-E1Q-T'!I25,0,1),0)</f>
        <v>0</v>
      </c>
      <c r="C156" s="318" t="s">
        <v>337</v>
      </c>
    </row>
    <row r="157" spans="1:3" ht="15">
      <c r="A157" s="926"/>
      <c r="B157" s="326">
        <f>IF(ISNUMBER(IF('TP-E1Q-T'!J28='TP-E1Q-T'!J8+'TP-E1Q-T'!J22+'TP-E1Q-T'!J25,0,1)),IF('TP-E1Q-T'!J28='TP-E1Q-T'!J8+'TP-E1Q-T'!J22+'TP-E1Q-T'!J25,0,1),0)</f>
        <v>0</v>
      </c>
      <c r="C157" s="318" t="s">
        <v>338</v>
      </c>
    </row>
    <row r="158" spans="1:3" ht="15">
      <c r="A158" s="926"/>
      <c r="B158" s="326">
        <f>IF(ISNUMBER(IF('TP-E1Q-T'!K28='TP-E1Q-T'!K8+'TP-E1Q-T'!K22+'TP-E1Q-T'!K25,0,1)),IF('TP-E1Q-T'!K28='TP-E1Q-T'!K8+'TP-E1Q-T'!K22+'TP-E1Q-T'!K25,0,1),0)</f>
        <v>0</v>
      </c>
      <c r="C158" s="318" t="s">
        <v>339</v>
      </c>
    </row>
    <row r="159" spans="1:3" ht="15">
      <c r="A159" s="926"/>
      <c r="B159" s="326">
        <f>IF(ISNUMBER(IF('TP-E1Q-T'!L28='TP-E1Q-T'!L8+'TP-E1Q-T'!L22+'TP-E1Q-T'!L25,0,1)),IF('TP-E1Q-T'!L28='TP-E1Q-T'!L8+'TP-E1Q-T'!L22+'TP-E1Q-T'!L25,0,1),0)</f>
        <v>0</v>
      </c>
      <c r="C159" s="318" t="s">
        <v>340</v>
      </c>
    </row>
    <row r="160" spans="1:3" ht="15">
      <c r="A160" s="926"/>
      <c r="B160" s="326">
        <f>IF(ISNUMBER(IF('TP-E1Q-T'!M28='TP-E1Q-T'!M8+'TP-E1Q-T'!M22+'TP-E1Q-T'!M25,0,1)),IF('TP-E1Q-T'!M28='TP-E1Q-T'!M8+'TP-E1Q-T'!M22+'TP-E1Q-T'!M25,0,1),0)</f>
        <v>0</v>
      </c>
      <c r="C160" s="318" t="s">
        <v>341</v>
      </c>
    </row>
    <row r="161" spans="1:3" ht="15">
      <c r="A161" s="926"/>
      <c r="B161" s="326">
        <f>IF(ISNUMBER(IF('TP-E1Q-T'!N28='TP-E1Q-T'!N8+'TP-E1Q-T'!N22+'TP-E1Q-T'!N25,0,1)),IF('TP-E1Q-T'!N28='TP-E1Q-T'!N8+'TP-E1Q-T'!N22+'TP-E1Q-T'!N25,0,1),0)</f>
        <v>0</v>
      </c>
      <c r="C161" s="318" t="s">
        <v>342</v>
      </c>
    </row>
    <row r="162" spans="1:3" ht="15">
      <c r="A162" s="926"/>
      <c r="B162" s="326">
        <f>IF(ISNUMBER(IF('TP-E1Q-T'!O28='TP-E1Q-T'!O8+'TP-E1Q-T'!O22+'TP-E1Q-T'!O25,0,1)),IF('TP-E1Q-T'!O28='TP-E1Q-T'!O8+'TP-E1Q-T'!O22+'TP-E1Q-T'!O25,0,1),0)</f>
        <v>0</v>
      </c>
      <c r="C162" s="318" t="s">
        <v>343</v>
      </c>
    </row>
    <row r="163" spans="1:3" ht="15">
      <c r="A163" s="926"/>
      <c r="B163" s="326">
        <f>IF(ISNUMBER(IF('TP-E1Q-T'!P28='TP-E1Q-T'!P8+'TP-E1Q-T'!P22+'TP-E1Q-T'!P25,0,1)),IF('TP-E1Q-T'!P28='TP-E1Q-T'!P8+'TP-E1Q-T'!P22+'TP-E1Q-T'!P25,0,1),0)</f>
        <v>0</v>
      </c>
      <c r="C163" s="318" t="s">
        <v>356</v>
      </c>
    </row>
    <row r="164" spans="1:3" ht="15">
      <c r="A164" s="926"/>
      <c r="B164" s="326">
        <f>IF(ISNUMBER(IF('TP-E1Q-T'!Q28='TP-E1Q-T'!Q8+'TP-E1Q-T'!Q22+'TP-E1Q-T'!Q25,0,1)),IF('TP-E1Q-T'!Q28='TP-E1Q-T'!Q8+'TP-E1Q-T'!Q22+'TP-E1Q-T'!Q25,0,1),0)</f>
        <v>0</v>
      </c>
      <c r="C164" s="318" t="s">
        <v>357</v>
      </c>
    </row>
    <row r="165" spans="1:3" ht="15">
      <c r="A165" s="926"/>
      <c r="B165" s="326">
        <f>IF(ISNUMBER(IF('TP-E1Q-T'!R28='TP-E1Q-T'!R8+'TP-E1Q-T'!R22+'TP-E1Q-T'!R25,0,1)),IF('TP-E1Q-T'!R28='TP-E1Q-T'!R8+'TP-E1Q-T'!R22+'TP-E1Q-T'!R25,0,1),0)</f>
        <v>0</v>
      </c>
      <c r="C165" s="318" t="s">
        <v>358</v>
      </c>
    </row>
    <row r="166" spans="1:3" ht="15">
      <c r="A166" s="926"/>
      <c r="B166" s="332">
        <f>IF(ISNUMBER(IF('TP-E1Q-T'!S28='TP-E1Q-T'!S8+'TP-E1Q-T'!S22+'TP-E1Q-T'!S25,0,1)),IF('TP-E1Q-T'!S28='TP-E1Q-T'!S8+'TP-E1Q-T'!S22+'TP-E1Q-T'!S25,0,1),0)</f>
        <v>0</v>
      </c>
      <c r="C166" s="318" t="s">
        <v>359</v>
      </c>
    </row>
    <row r="167" spans="1:3" ht="15">
      <c r="A167" s="926"/>
      <c r="B167" s="326">
        <f>IF(ISNUMBER(IF('TP-E1Q-T'!T28='TP-E1Q-T'!D28+'TP-E1Q-T'!E28+'TP-E1Q-T'!F28+'TP-E1Q-T'!G28+'TP-E1Q-T'!H28+'TP-E1Q-T'!I28+'TP-E1Q-T'!J28+'TP-E1Q-T'!K28+'TP-E1Q-T'!L28+'TP-E1Q-T'!M28+'TP-E1Q-T'!N28+'TP-E1Q-T'!O28+'TP-E1Q-T'!P28+'TP-E1Q-T'!Q28+'TP-E1Q-T'!R28+'TP-E1Q-T'!S28,0,1)),IF('TP-E1Q-T'!T28='TP-E1Q-T'!D28+'TP-E1Q-T'!E28+'TP-E1Q-T'!F28+'TP-E1Q-T'!G28+'TP-E1Q-T'!H28+'TP-E1Q-T'!I28+'TP-E1Q-T'!J28+'TP-E1Q-T'!K28+'TP-E1Q-T'!L28+'TP-E1Q-T'!M28+'TP-E1Q-T'!N28+'TP-E1Q-T'!O28+'TP-E1Q-T'!P28+'TP-E1Q-T'!Q28+'TP-E1Q-T'!R28+'TP-E1Q-T'!S28,0,1),0)</f>
        <v>0</v>
      </c>
      <c r="C167" s="318" t="s">
        <v>804</v>
      </c>
    </row>
    <row r="168" spans="1:3" ht="15">
      <c r="A168" s="926"/>
      <c r="B168" s="326">
        <f>IF(ISNUMBER(IF('TP-E1Q-T'!D29='TP-E1Q-T'!D14+'TP-E1Q-T'!D19,0,1)),IF('TP-E1Q-T'!D29='TP-E1Q-T'!D14+'TP-E1Q-T'!D19,0,1),0)</f>
        <v>0</v>
      </c>
      <c r="C168" s="318" t="s">
        <v>788</v>
      </c>
    </row>
    <row r="169" spans="1:3" ht="15">
      <c r="A169" s="926"/>
      <c r="B169" s="326">
        <f>IF(ISNUMBER(IF('TP-E1Q-T'!E29='TP-E1Q-T'!E14+'TP-E1Q-T'!E19,0,1)),IF('TP-E1Q-T'!E29='TP-E1Q-T'!E14+'TP-E1Q-T'!E19,0,1),0)</f>
        <v>0</v>
      </c>
      <c r="C169" s="318" t="s">
        <v>789</v>
      </c>
    </row>
    <row r="170" spans="1:3" ht="15">
      <c r="A170" s="926"/>
      <c r="B170" s="326">
        <f>IF(ISNUMBER(IF('TP-E1Q-T'!F29='TP-E1Q-T'!F14+'TP-E1Q-T'!F19,0,1)),IF('TP-E1Q-T'!F29='TP-E1Q-T'!F14+'TP-E1Q-T'!F19,0,1),0)</f>
        <v>0</v>
      </c>
      <c r="C170" s="318" t="s">
        <v>790</v>
      </c>
    </row>
    <row r="171" spans="1:3" ht="15">
      <c r="A171" s="926"/>
      <c r="B171" s="326">
        <f>IF(ISNUMBER(IF('TP-E1Q-T'!G29='TP-E1Q-T'!G14+'TP-E1Q-T'!G19,0,1)),IF('TP-E1Q-T'!G29='TP-E1Q-T'!G14+'TP-E1Q-T'!G19,0,1),0)</f>
        <v>0</v>
      </c>
      <c r="C171" s="318" t="s">
        <v>791</v>
      </c>
    </row>
    <row r="172" spans="1:3" ht="15">
      <c r="A172" s="926"/>
      <c r="B172" s="326">
        <f>IF(ISNUMBER(IF('TP-E1Q-T'!H29='TP-E1Q-T'!H14+'TP-E1Q-T'!H19,0,1)),IF('TP-E1Q-T'!H29='TP-E1Q-T'!H14+'TP-E1Q-T'!H19,0,1),0)</f>
        <v>0</v>
      </c>
      <c r="C172" s="318" t="s">
        <v>792</v>
      </c>
    </row>
    <row r="173" spans="1:3" ht="15">
      <c r="A173" s="926"/>
      <c r="B173" s="326">
        <f>IF(ISNUMBER(IF('TP-E1Q-T'!I29='TP-E1Q-T'!I14+'TP-E1Q-T'!I19,0,1)),IF('TP-E1Q-T'!I29='TP-E1Q-T'!I14+'TP-E1Q-T'!I19,0,1),0)</f>
        <v>0</v>
      </c>
      <c r="C173" s="318" t="s">
        <v>793</v>
      </c>
    </row>
    <row r="174" spans="1:3" ht="15">
      <c r="A174" s="926"/>
      <c r="B174" s="326">
        <f>IF(ISNUMBER(IF('TP-E1Q-T'!J29='TP-E1Q-T'!J14+'TP-E1Q-T'!J19,0,1)),IF('TP-E1Q-T'!J29='TP-E1Q-T'!J14+'TP-E1Q-T'!J19,0,1),0)</f>
        <v>0</v>
      </c>
      <c r="C174" s="318" t="s">
        <v>794</v>
      </c>
    </row>
    <row r="175" spans="1:3" ht="15">
      <c r="A175" s="926"/>
      <c r="B175" s="326">
        <f>IF(ISNUMBER(IF('TP-E1Q-T'!K29='TP-E1Q-T'!K14+'TP-E1Q-T'!K19,0,1)),IF('TP-E1Q-T'!K29='TP-E1Q-T'!K14+'TP-E1Q-T'!K19,0,1),0)</f>
        <v>0</v>
      </c>
      <c r="C175" s="318" t="s">
        <v>795</v>
      </c>
    </row>
    <row r="176" spans="1:3" ht="15">
      <c r="A176" s="926"/>
      <c r="B176" s="326">
        <f>IF(ISNUMBER(IF('TP-E1Q-T'!L29='TP-E1Q-T'!L14+'TP-E1Q-T'!L19,0,1)),IF('TP-E1Q-T'!L29='TP-E1Q-T'!L14+'TP-E1Q-T'!L19,0,1),0)</f>
        <v>0</v>
      </c>
      <c r="C176" s="318" t="s">
        <v>796</v>
      </c>
    </row>
    <row r="177" spans="1:3" ht="15">
      <c r="A177" s="926"/>
      <c r="B177" s="326">
        <f>IF(ISNUMBER(IF('TP-E1Q-T'!M29='TP-E1Q-T'!M14+'TP-E1Q-T'!M19,0,1)),IF('TP-E1Q-T'!M29='TP-E1Q-T'!M14+'TP-E1Q-T'!M19,0,1),0)</f>
        <v>0</v>
      </c>
      <c r="C177" s="318" t="s">
        <v>797</v>
      </c>
    </row>
    <row r="178" spans="1:3" ht="15">
      <c r="A178" s="926"/>
      <c r="B178" s="326">
        <f>IF(ISNUMBER(IF('TP-E1Q-T'!N29='TP-E1Q-T'!N14+'TP-E1Q-T'!N19,0,1)),IF('TP-E1Q-T'!N29='TP-E1Q-T'!N14+'TP-E1Q-T'!N19,0,1),0)</f>
        <v>0</v>
      </c>
      <c r="C178" s="318" t="s">
        <v>798</v>
      </c>
    </row>
    <row r="179" spans="1:3" ht="15">
      <c r="A179" s="926"/>
      <c r="B179" s="326">
        <f>IF(ISNUMBER(IF('TP-E1Q-T'!O29='TP-E1Q-T'!O14+'TP-E1Q-T'!O19,0,1)),IF('TP-E1Q-T'!O29='TP-E1Q-T'!O14+'TP-E1Q-T'!O19,0,1),0)</f>
        <v>0</v>
      </c>
      <c r="C179" s="318" t="s">
        <v>799</v>
      </c>
    </row>
    <row r="180" spans="1:3" ht="15">
      <c r="A180" s="926"/>
      <c r="B180" s="326">
        <f>IF(ISNUMBER(IF('TP-E1Q-T'!P29='TP-E1Q-T'!P14+'TP-E1Q-T'!P19,0,1)),IF('TP-E1Q-T'!P29='TP-E1Q-T'!P14+'TP-E1Q-T'!P19,0,1),0)</f>
        <v>0</v>
      </c>
      <c r="C180" s="318" t="s">
        <v>800</v>
      </c>
    </row>
    <row r="181" spans="1:3" ht="15">
      <c r="A181" s="926"/>
      <c r="B181" s="326">
        <f>IF(ISNUMBER(IF('TP-E1Q-T'!Q29='TP-E1Q-T'!Q14+'TP-E1Q-T'!Q19,0,1)),IF('TP-E1Q-T'!Q29='TP-E1Q-T'!Q14+'TP-E1Q-T'!Q19,0,1),0)</f>
        <v>0</v>
      </c>
      <c r="C181" s="318" t="s">
        <v>801</v>
      </c>
    </row>
    <row r="182" spans="1:3" ht="15">
      <c r="A182" s="926"/>
      <c r="B182" s="326">
        <f>IF(ISNUMBER(IF('TP-E1Q-T'!R29='TP-E1Q-T'!R14+'TP-E1Q-T'!R19,0,1)),IF('TP-E1Q-T'!R29='TP-E1Q-T'!R14+'TP-E1Q-T'!R19,0,1),0)</f>
        <v>0</v>
      </c>
      <c r="C182" s="318" t="s">
        <v>802</v>
      </c>
    </row>
    <row r="183" spans="1:3" ht="15">
      <c r="A183" s="926"/>
      <c r="B183" s="326">
        <f>IF(ISNUMBER(IF('TP-E1Q-T'!S29='TP-E1Q-T'!S14+'TP-E1Q-T'!S19,0,1)),IF('TP-E1Q-T'!S29='TP-E1Q-T'!S14+'TP-E1Q-T'!S19,0,1),0)</f>
        <v>0</v>
      </c>
      <c r="C183" s="318" t="s">
        <v>803</v>
      </c>
    </row>
    <row r="184" spans="1:3" ht="15">
      <c r="A184" s="926"/>
      <c r="B184" s="332">
        <f>IF(ISNUMBER(IF('TP-E1Q-T'!T29='TP-E1Q-T'!D29+'TP-E1Q-T'!E29+'TP-E1Q-T'!F29+'TP-E1Q-T'!G29+'TP-E1Q-T'!H29+'TP-E1Q-T'!I29+'TP-E1Q-T'!J29+'TP-E1Q-T'!K29+'TP-E1Q-T'!L29+'TP-E1Q-T'!M29+'TP-E1Q-T'!N29+'TP-E1Q-T'!O29+'TP-E1Q-T'!P29+'TP-E1Q-T'!Q29+'TP-E1Q-T'!R29+'TP-E1Q-T'!S29,0,1)),IF('TP-E1Q-T'!T29='TP-E1Q-T'!D29+'TP-E1Q-T'!E29+'TP-E1Q-T'!F29+'TP-E1Q-T'!G29+'TP-E1Q-T'!H29+'TP-E1Q-T'!I29+'TP-E1Q-T'!J29+'TP-E1Q-T'!K29+'TP-E1Q-T'!L29+'TP-E1Q-T'!M29+'TP-E1Q-T'!N29+'TP-E1Q-T'!O29+'TP-E1Q-T'!P29+'TP-E1Q-T'!Q29+'TP-E1Q-T'!R29+'TP-E1Q-T'!S29,0,1),0)</f>
        <v>0</v>
      </c>
      <c r="C184" s="318" t="s">
        <v>805</v>
      </c>
    </row>
    <row r="185" spans="1:3" ht="15">
      <c r="A185" s="926"/>
      <c r="B185" s="326">
        <f>IF(ISNUMBER(IF('TP-E1Q-T'!D30='TP-E1Q-T'!D8+'TP-E1Q-T'!D23+'TP-E1Q-T'!D25,0,1)),IF('TP-E1Q-T'!D30='TP-E1Q-T'!D8+'TP-E1Q-T'!D23+'TP-E1Q-T'!D25,0,1),0)</f>
        <v>0</v>
      </c>
      <c r="C185" s="318" t="s">
        <v>344</v>
      </c>
    </row>
    <row r="186" spans="1:3" ht="15">
      <c r="A186" s="926"/>
      <c r="B186" s="326">
        <f>IF(ISNUMBER(IF('TP-E1Q-T'!E30='TP-E1Q-T'!E8+'TP-E1Q-T'!E23+'TP-E1Q-T'!E25,0,1)),IF('TP-E1Q-T'!E30='TP-E1Q-T'!E8+'TP-E1Q-T'!E23+'TP-E1Q-T'!E25,0,1),0)</f>
        <v>0</v>
      </c>
      <c r="C186" s="318" t="s">
        <v>345</v>
      </c>
    </row>
    <row r="187" spans="1:3" ht="15">
      <c r="A187" s="926"/>
      <c r="B187" s="326">
        <f>IF(ISNUMBER(IF('TP-E1Q-T'!F30='TP-E1Q-T'!F8+'TP-E1Q-T'!F23+'TP-E1Q-T'!F25,0,1)),IF('TP-E1Q-T'!F30='TP-E1Q-T'!F8+'TP-E1Q-T'!F23+'TP-E1Q-T'!F25,0,1),0)</f>
        <v>0</v>
      </c>
      <c r="C187" s="318" t="s">
        <v>346</v>
      </c>
    </row>
    <row r="188" spans="1:3" ht="15">
      <c r="A188" s="926"/>
      <c r="B188" s="326">
        <f>IF(ISNUMBER(IF('TP-E1Q-T'!G30='TP-E1Q-T'!G8+'TP-E1Q-T'!G23+'TP-E1Q-T'!G25,0,1)),IF('TP-E1Q-T'!G30='TP-E1Q-T'!G8+'TP-E1Q-T'!G23+'TP-E1Q-T'!G25,0,1),0)</f>
        <v>0</v>
      </c>
      <c r="C188" s="318" t="s">
        <v>347</v>
      </c>
    </row>
    <row r="189" spans="1:3" ht="15">
      <c r="A189" s="926"/>
      <c r="B189" s="326">
        <f>IF(ISNUMBER(IF('TP-E1Q-T'!H30='TP-E1Q-T'!H8+'TP-E1Q-T'!H23+'TP-E1Q-T'!H25,0,1)),IF('TP-E1Q-T'!H30='TP-E1Q-T'!H8+'TP-E1Q-T'!H23+'TP-E1Q-T'!H25,0,1),0)</f>
        <v>0</v>
      </c>
      <c r="C189" s="318" t="s">
        <v>348</v>
      </c>
    </row>
    <row r="190" spans="1:3" ht="15">
      <c r="A190" s="926"/>
      <c r="B190" s="326">
        <f>IF(ISNUMBER(IF('TP-E1Q-T'!I30='TP-E1Q-T'!I8+'TP-E1Q-T'!I23+'TP-E1Q-T'!I25,0,1)),IF('TP-E1Q-T'!I30='TP-E1Q-T'!I8+'TP-E1Q-T'!I23+'TP-E1Q-T'!I25,0,1),0)</f>
        <v>0</v>
      </c>
      <c r="C190" s="318" t="s">
        <v>349</v>
      </c>
    </row>
    <row r="191" spans="1:3" ht="15">
      <c r="A191" s="926"/>
      <c r="B191" s="326">
        <f>IF(ISNUMBER(IF('TP-E1Q-T'!J30='TP-E1Q-T'!J8+'TP-E1Q-T'!J23+'TP-E1Q-T'!J25,0,1)),IF('TP-E1Q-T'!J30='TP-E1Q-T'!J8+'TP-E1Q-T'!J23+'TP-E1Q-T'!J25,0,1),0)</f>
        <v>0</v>
      </c>
      <c r="C191" s="318" t="s">
        <v>350</v>
      </c>
    </row>
    <row r="192" spans="1:3" ht="15">
      <c r="A192" s="926"/>
      <c r="B192" s="326">
        <f>IF(ISNUMBER(IF('TP-E1Q-T'!K30='TP-E1Q-T'!K8+'TP-E1Q-T'!K23+'TP-E1Q-T'!K25,0,1)),IF('TP-E1Q-T'!K30='TP-E1Q-T'!K8+'TP-E1Q-T'!K23+'TP-E1Q-T'!K25,0,1),0)</f>
        <v>0</v>
      </c>
      <c r="C192" s="318" t="s">
        <v>351</v>
      </c>
    </row>
    <row r="193" spans="1:3" ht="15">
      <c r="A193" s="926"/>
      <c r="B193" s="326">
        <f>IF(ISNUMBER(IF('TP-E1Q-T'!L30='TP-E1Q-T'!L8+'TP-E1Q-T'!L23+'TP-E1Q-T'!L25,0,1)),IF('TP-E1Q-T'!L30='TP-E1Q-T'!L8+'TP-E1Q-T'!L23+'TP-E1Q-T'!L25,0,1),0)</f>
        <v>0</v>
      </c>
      <c r="C193" s="318" t="s">
        <v>352</v>
      </c>
    </row>
    <row r="194" spans="1:3" ht="15">
      <c r="A194" s="926"/>
      <c r="B194" s="326">
        <f>IF(ISNUMBER(IF('TP-E1Q-T'!M30='TP-E1Q-T'!M8+'TP-E1Q-T'!M23+'TP-E1Q-T'!M25,0,1)),IF('TP-E1Q-T'!M30='TP-E1Q-T'!M8+'TP-E1Q-T'!M23+'TP-E1Q-T'!M25,0,1),0)</f>
        <v>0</v>
      </c>
      <c r="C194" s="318" t="s">
        <v>353</v>
      </c>
    </row>
    <row r="195" spans="1:3" ht="15">
      <c r="A195" s="926"/>
      <c r="B195" s="326">
        <f>IF(ISNUMBER(IF('TP-E1Q-T'!N30='TP-E1Q-T'!N8+'TP-E1Q-T'!N23+'TP-E1Q-T'!N25,0,1)),IF('TP-E1Q-T'!N30='TP-E1Q-T'!N8+'TP-E1Q-T'!N23+'TP-E1Q-T'!N25,0,1),0)</f>
        <v>0</v>
      </c>
      <c r="C195" s="318" t="s">
        <v>354</v>
      </c>
    </row>
    <row r="196" spans="1:3" ht="15">
      <c r="A196" s="926"/>
      <c r="B196" s="326">
        <f>IF(ISNUMBER(IF('TP-E1Q-T'!O30='TP-E1Q-T'!O8+'TP-E1Q-T'!O23+'TP-E1Q-T'!O25,0,1)),IF('TP-E1Q-T'!O30='TP-E1Q-T'!O8+'TP-E1Q-T'!O23+'TP-E1Q-T'!O25,0,1),0)</f>
        <v>0</v>
      </c>
      <c r="C196" s="318" t="s">
        <v>355</v>
      </c>
    </row>
    <row r="197" spans="1:3" ht="15">
      <c r="A197" s="926"/>
      <c r="B197" s="326">
        <f>IF(ISNUMBER(IF('TP-E1Q-T'!P30='TP-E1Q-T'!P8+'TP-E1Q-T'!P23+'TP-E1Q-T'!P25,0,1)),IF('TP-E1Q-T'!P30='TP-E1Q-T'!P8+'TP-E1Q-T'!P23+'TP-E1Q-T'!P25,0,1),0)</f>
        <v>0</v>
      </c>
      <c r="C197" s="318" t="s">
        <v>360</v>
      </c>
    </row>
    <row r="198" spans="1:3" ht="15">
      <c r="A198" s="926"/>
      <c r="B198" s="326">
        <f>IF(ISNUMBER(IF('TP-E1Q-T'!Q30='TP-E1Q-T'!Q8+'TP-E1Q-T'!Q23+'TP-E1Q-T'!Q25,0,1)),IF('TP-E1Q-T'!Q30='TP-E1Q-T'!Q8+'TP-E1Q-T'!Q23+'TP-E1Q-T'!Q25,0,1),0)</f>
        <v>0</v>
      </c>
      <c r="C198" s="318" t="s">
        <v>361</v>
      </c>
    </row>
    <row r="199" spans="1:3" ht="15">
      <c r="A199" s="926"/>
      <c r="B199" s="326">
        <f>IF(ISNUMBER(IF('TP-E1Q-T'!R30='TP-E1Q-T'!R8+'TP-E1Q-T'!R23+'TP-E1Q-T'!R25,0,1)),IF('TP-E1Q-T'!R30='TP-E1Q-T'!R8+'TP-E1Q-T'!R23+'TP-E1Q-T'!R25,0,1),0)</f>
        <v>0</v>
      </c>
      <c r="C199" s="318" t="s">
        <v>362</v>
      </c>
    </row>
    <row r="200" spans="1:3" ht="15">
      <c r="A200" s="926"/>
      <c r="B200" s="326">
        <f>IF(ISNUMBER(IF('TP-E1Q-T'!S30='TP-E1Q-T'!S8+'TP-E1Q-T'!S23+'TP-E1Q-T'!S25,0,1)),IF('TP-E1Q-T'!S30='TP-E1Q-T'!S8+'TP-E1Q-T'!S23+'TP-E1Q-T'!S25,0,1),0)</f>
        <v>0</v>
      </c>
      <c r="C200" s="318" t="s">
        <v>363</v>
      </c>
    </row>
    <row r="201" spans="1:3" ht="15.75" thickBot="1">
      <c r="A201" s="927"/>
      <c r="B201" s="326">
        <f>IF(ISNUMBER(IF('TP-E1Q-T'!T30='TP-E1Q-T'!D30+'TP-E1Q-T'!E30+'TP-E1Q-T'!F30+'TP-E1Q-T'!G30+'TP-E1Q-T'!H30+'TP-E1Q-T'!I30+'TP-E1Q-T'!J30+'TP-E1Q-T'!K30+'TP-E1Q-T'!L30+'TP-E1Q-T'!M30+'TP-E1Q-T'!N30+'TP-E1Q-T'!O30+'TP-E1Q-T'!P30+'TP-E1Q-T'!Q30+'TP-E1Q-T'!R30+'TP-E1Q-T'!S30,0,1)),IF('TP-E1Q-T'!T30='TP-E1Q-T'!D30+'TP-E1Q-T'!E30+'TP-E1Q-T'!F30+'TP-E1Q-T'!G30+'TP-E1Q-T'!H30+'TP-E1Q-T'!I30+'TP-E1Q-T'!J30+'TP-E1Q-T'!K30+'TP-E1Q-T'!L30+'TP-E1Q-T'!M30+'TP-E1Q-T'!N30+'TP-E1Q-T'!O30+'TP-E1Q-T'!P30+'TP-E1Q-T'!Q30+'TP-E1Q-T'!R30+'TP-E1Q-T'!S30,0,1),0)</f>
        <v>0</v>
      </c>
      <c r="C201" s="318" t="s">
        <v>397</v>
      </c>
    </row>
    <row r="205" spans="1:4" ht="15.75" thickBot="1">
      <c r="A205" s="322">
        <f>IF(B205=0,0,1)</f>
        <v>0</v>
      </c>
      <c r="B205" s="324">
        <f>SUM(B206:B211)</f>
        <v>0</v>
      </c>
      <c r="C205" s="325" t="str">
        <f>IF(B205=0,"Aucune erreur dans l'onglet SCR-B2A-T",B205&amp;" erreur(s) dans l'état SCR-B2A-T")</f>
        <v>Aucune erreur dans l'onglet SCR-B2A-T</v>
      </c>
      <c r="D205" s="406" t="s">
        <v>1317</v>
      </c>
    </row>
    <row r="206" spans="1:3" ht="15">
      <c r="A206" s="925" t="s">
        <v>741</v>
      </c>
      <c r="B206" s="326">
        <f>IF(ISNUMBER(IF('SCR-B2A-T'!D22='SCR-B2A-T'!D13+'SCR-B2A-T'!D14+'SCR-B2A-T'!D15+'SCR-B2A-T'!D16+'SCR-B2A-T'!D17+'SCR-B2A-T'!D18+'SCR-B2A-T'!D20,0,1)),IF('SCR-B2A-T'!D22='SCR-B2A-T'!D13+'SCR-B2A-T'!D14+'SCR-B2A-T'!D15+'SCR-B2A-T'!D16+'SCR-B2A-T'!D17+'SCR-B2A-T'!D18+'SCR-B2A-T'!D20,0,1),0)</f>
        <v>0</v>
      </c>
      <c r="C206" s="318" t="s">
        <v>807</v>
      </c>
    </row>
    <row r="207" spans="1:3" ht="15">
      <c r="A207" s="926"/>
      <c r="B207" s="326">
        <f>IF(ISNUMBER(IF('SCR-B2A-T'!E22='SCR-B2A-T'!E13+'SCR-B2A-T'!E14+'SCR-B2A-T'!E15+'SCR-B2A-T'!E16+'SCR-B2A-T'!E17+'SCR-B2A-T'!E18+'SCR-B2A-T'!E20,0,1)),IF('SCR-B2A-T'!E22='SCR-B2A-T'!E13+'SCR-B2A-T'!E14+'SCR-B2A-T'!E15+'SCR-B2A-T'!E16+'SCR-B2A-T'!E17+'SCR-B2A-T'!E18+'SCR-B2A-T'!E20,0,1),0)</f>
        <v>0</v>
      </c>
      <c r="C207" s="318" t="s">
        <v>806</v>
      </c>
    </row>
    <row r="208" spans="1:3" ht="15">
      <c r="A208" s="926"/>
      <c r="B208" s="326">
        <f>IF(ISNUMBER(IF('SCR-B2A-T'!D27=MAX(MIN('SCR-B2A-T'!E22-'SCR-B2A-T'!D22,'SCR-B2A-T'!D65),0),0,1)),IF('SCR-B2A-T'!D27=MAX(MIN('SCR-B2A-T'!E22-'SCR-B2A-T'!D22,'SCR-B2A-T'!D65),0),0,1),0)</f>
        <v>0</v>
      </c>
      <c r="C208" s="318" t="s">
        <v>808</v>
      </c>
    </row>
    <row r="209" spans="1:3" ht="15">
      <c r="A209" s="926"/>
      <c r="B209" s="326"/>
      <c r="C209" s="318"/>
    </row>
    <row r="210" spans="1:3" ht="15">
      <c r="A210" s="926"/>
      <c r="B210" s="326"/>
      <c r="C210" s="318"/>
    </row>
    <row r="211" spans="1:3" ht="15.75" thickBot="1">
      <c r="A211" s="927"/>
      <c r="B211" s="332">
        <f>IF(ISNUMBER(IF('SCR-B2A-T'!D52='SCR-B2A-T'!D35+'SCR-B2A-T'!D41,0,1)),IF('SCR-B2A-T'!D52='SCR-B2A-T'!D35+'SCR-B2A-T'!D41,0,1),0)</f>
        <v>0</v>
      </c>
      <c r="C211" s="331" t="s">
        <v>1531</v>
      </c>
    </row>
    <row r="212" spans="2:3" ht="15">
      <c r="B212" s="330"/>
      <c r="C212" s="329"/>
    </row>
    <row r="215" spans="1:4" ht="15.75" thickBot="1">
      <c r="A215" s="322">
        <f>IF(B215=0,0,1)</f>
        <v>0</v>
      </c>
      <c r="B215" s="324">
        <f>SUM(B216:B262)</f>
        <v>0</v>
      </c>
      <c r="C215" s="325" t="str">
        <f>IF(B215=0,"Aucune erreur dans l'onglet SCR-B3A-T",B215&amp;" erreur(s) dans l'état SCR-B3A-T")</f>
        <v>Aucune erreur dans l'onglet SCR-B3A-T</v>
      </c>
      <c r="D215" s="406" t="s">
        <v>1317</v>
      </c>
    </row>
    <row r="216" spans="1:3" ht="15">
      <c r="A216" s="925" t="s">
        <v>17</v>
      </c>
      <c r="B216" s="326">
        <f>IF(ISNUMBER(IF('SCR-B3A-T'!H16=('SCR-B3A-T'!D16-'SCR-B3A-T'!F16)-('SCR-B3A-T'!E16-'SCR-B3A-T'!G16),0,1)),IF('SCR-B3A-T'!H16=('SCR-B3A-T'!D16-'SCR-B3A-T'!F16)-('SCR-B3A-T'!E16-'SCR-B3A-T'!G16),0,1*IF(AND(('SCR-B3A-T'!D16-'SCR-B3A-T'!F16)-('SCR-B3A-T'!E16-'SCR-B3A-T'!G16)&lt;0,'SCR-B3A-T'!H16=0),0,1)),0)*(1-B217)</f>
        <v>0</v>
      </c>
      <c r="C216" s="318" t="s">
        <v>305</v>
      </c>
    </row>
    <row r="217" spans="1:3" ht="15">
      <c r="A217" s="926"/>
      <c r="B217" s="326">
        <f>IF(ISNUMBER(IF('SCR-B3A-T'!H16&gt;=0,0,1)),IF('SCR-B3A-T'!H16&gt;=0,0,1),0)</f>
        <v>0</v>
      </c>
      <c r="C217" s="318" t="s">
        <v>1612</v>
      </c>
    </row>
    <row r="218" spans="1:3" ht="15">
      <c r="A218" s="926"/>
      <c r="B218" s="326">
        <f>IF(ISNUMBER(IF('SCR-B3A-T'!J16=('SCR-B3A-T'!D16-'SCR-B3A-T'!F16)-('SCR-B3A-T'!E16-'SCR-B3A-T'!I16),0,1)),IF('SCR-B3A-T'!J16=('SCR-B3A-T'!D16-'SCR-B3A-T'!F16)-('SCR-B3A-T'!E16-'SCR-B3A-T'!I16),0,1*IF(AND(('SCR-B3A-T'!D16-'SCR-B3A-T'!F16)-('SCR-B3A-T'!E16-'SCR-B3A-T'!I16)&lt;0,'SCR-B3A-T'!J16=0),0,1)),0)*(1-B219)</f>
        <v>0</v>
      </c>
      <c r="C218" s="318" t="s">
        <v>959</v>
      </c>
    </row>
    <row r="219" spans="1:3" ht="15">
      <c r="A219" s="926"/>
      <c r="B219" s="326">
        <f>IF(ISNUMBER(IF('SCR-B3A-T'!J16&gt;=0,0,1)),IF('SCR-B3A-T'!J16&gt;=0,0,1),0)</f>
        <v>0</v>
      </c>
      <c r="C219" s="318" t="s">
        <v>958</v>
      </c>
    </row>
    <row r="220" spans="1:3" ht="15">
      <c r="A220" s="926"/>
      <c r="B220" s="326">
        <f>IF(ISNUMBER(IF('SCR-B3A-T'!H17=('SCR-B3A-T'!D17-'SCR-B3A-T'!F17)-('SCR-B3A-T'!E17-'SCR-B3A-T'!G17),0,1)),IF('SCR-B3A-T'!H17=('SCR-B3A-T'!D17-'SCR-B3A-T'!F17)-('SCR-B3A-T'!E17-'SCR-B3A-T'!G17),0,1*IF(AND(('SCR-B3A-T'!D17-'SCR-B3A-T'!F17)-('SCR-B3A-T'!E17-'SCR-B3A-T'!G17)&lt;0,'SCR-B3A-T'!H17=0),0,1)),0)*(1-B221)</f>
        <v>0</v>
      </c>
      <c r="C220" s="318" t="s">
        <v>960</v>
      </c>
    </row>
    <row r="221" spans="1:3" ht="15">
      <c r="A221" s="926"/>
      <c r="B221" s="326">
        <f>IF(ISNUMBER(IF('SCR-B3A-T'!H17&gt;=0,0,1)),IF('SCR-B3A-T'!H17&gt;=0,0,1),0)</f>
        <v>0</v>
      </c>
      <c r="C221" s="318" t="s">
        <v>961</v>
      </c>
    </row>
    <row r="222" spans="1:3" ht="15">
      <c r="A222" s="926"/>
      <c r="B222" s="326">
        <f>IF(ISNUMBER(IF('SCR-B3A-T'!J17=('SCR-B3A-T'!D17-'SCR-B3A-T'!F17)-('SCR-B3A-T'!E17-'SCR-B3A-T'!I17),0,1)),IF('SCR-B3A-T'!J17=('SCR-B3A-T'!D17-'SCR-B3A-T'!F17)-('SCR-B3A-T'!E17-'SCR-B3A-T'!I17),0,1*IF(AND(('SCR-B3A-T'!D17-'SCR-B3A-T'!F17)-('SCR-B3A-T'!E17-'SCR-B3A-T'!I17)&lt;0,'SCR-B3A-T'!J17=0),0,1)),0)*(1-B224)</f>
        <v>0</v>
      </c>
      <c r="C222" s="318" t="s">
        <v>306</v>
      </c>
    </row>
    <row r="223" spans="1:3" ht="15">
      <c r="A223" s="926"/>
      <c r="B223" s="326">
        <f>IF(ISNUMBER(IF('SCR-B3A-T'!J17&gt;=0,0,1)),IF('SCR-B3A-T'!J17&gt;=0,0,1),0)</f>
        <v>0</v>
      </c>
      <c r="C223" s="318" t="s">
        <v>1613</v>
      </c>
    </row>
    <row r="224" spans="1:3" ht="15">
      <c r="A224" s="926"/>
      <c r="B224" s="326">
        <f>IF(ISNUMBER(IF('SCR-B3A-T'!H19&gt;=0,0,1)),IF('SCR-B3A-T'!H19&gt;=0,0,1),0)</f>
        <v>0</v>
      </c>
      <c r="C224" s="318" t="s">
        <v>1631</v>
      </c>
    </row>
    <row r="225" spans="1:3" ht="15">
      <c r="A225" s="926"/>
      <c r="B225" s="326">
        <f>IF(ISNUMBER(IF('SCR-B3A-T'!J19&gt;=0,0,1)),IF('SCR-B3A-T'!J19&gt;=0,0,1),0)</f>
        <v>0</v>
      </c>
      <c r="C225" s="318" t="s">
        <v>1632</v>
      </c>
    </row>
    <row r="226" spans="1:3" ht="15">
      <c r="A226" s="926"/>
      <c r="B226" s="326">
        <f>IF(ISNUMBER(IF('SCR-B3A-T'!D20='SCR-B3A-T'!D21+'SCR-B3A-T'!D22+'SCR-B3A-T'!D23,0,1)),IF('SCR-B3A-T'!D20='SCR-B3A-T'!D21+'SCR-B3A-T'!D22+'SCR-B3A-T'!D23,0,1),0)</f>
        <v>0</v>
      </c>
      <c r="C226" s="318" t="s">
        <v>307</v>
      </c>
    </row>
    <row r="227" spans="1:3" ht="15">
      <c r="A227" s="926"/>
      <c r="B227" s="326">
        <f>IF(ISNUMBER(IF('SCR-B3A-T'!F20='SCR-B3A-T'!F21+'SCR-B3A-T'!F22+'SCR-B3A-T'!F23,0,1)),IF('SCR-B3A-T'!F20='SCR-B3A-T'!F21+'SCR-B3A-T'!F22+'SCR-B3A-T'!F23,0,1),0)</f>
        <v>0</v>
      </c>
      <c r="C227" s="318" t="s">
        <v>308</v>
      </c>
    </row>
    <row r="228" spans="1:3" ht="15">
      <c r="A228" s="926"/>
      <c r="B228" s="326">
        <f>IF(ISNUMBER(IF('SCR-B3A-T'!H20=('SCR-B3A-T'!D20-'SCR-B3A-T'!F20)-('SCR-B3A-T'!E20-'SCR-B3A-T'!G20),0,1)),IF('SCR-B3A-T'!H20=('SCR-B3A-T'!D20-'SCR-B3A-T'!F20)-('SCR-B3A-T'!E20-'SCR-B3A-T'!G20),0,1),0)*(1-B229)</f>
        <v>0</v>
      </c>
      <c r="C228" s="318" t="s">
        <v>962</v>
      </c>
    </row>
    <row r="229" spans="1:3" ht="15">
      <c r="A229" s="926"/>
      <c r="B229" s="326">
        <f>IF(ISNUMBER(IF('SCR-B3A-T'!H20&gt;=0,0,1)),IF('SCR-B3A-T'!H20&gt;=0,0,1),0)</f>
        <v>0</v>
      </c>
      <c r="C229" s="318" t="s">
        <v>1605</v>
      </c>
    </row>
    <row r="230" spans="1:3" ht="15">
      <c r="A230" s="926"/>
      <c r="B230" s="326">
        <f>IF(ISNUMBER(IF('SCR-B3A-T'!J20=('SCR-B3A-T'!D20-'SCR-B3A-T'!F20)-('SCR-B3A-T'!E20-'SCR-B3A-T'!I20),0,1)),IF('SCR-B3A-T'!J20=('SCR-B3A-T'!D20-'SCR-B3A-T'!F20)-('SCR-B3A-T'!E20-'SCR-B3A-T'!I20),0,1),0)*(1-B231)</f>
        <v>0</v>
      </c>
      <c r="C230" s="318" t="s">
        <v>309</v>
      </c>
    </row>
    <row r="231" spans="1:3" ht="15">
      <c r="A231" s="926"/>
      <c r="B231" s="326">
        <f>IF(ISNUMBER(IF('SCR-B3A-T'!J20&gt;=0,0,1)),IF('SCR-B3A-T'!J20&gt;=0,0,1),0)</f>
        <v>0</v>
      </c>
      <c r="C231" s="318" t="s">
        <v>1614</v>
      </c>
    </row>
    <row r="232" spans="1:3" ht="15">
      <c r="A232" s="926"/>
      <c r="B232" s="326">
        <f>IF(ISNUMBER(IF('SCR-B3A-T'!D24='SCR-B3A-T'!D25+'SCR-B3A-T'!D26+'SCR-B3A-T'!D27,0,1)),IF('SCR-B3A-T'!D24='SCR-B3A-T'!D25+'SCR-B3A-T'!D26+'SCR-B3A-T'!D27,0,1),0)</f>
        <v>0</v>
      </c>
      <c r="C232" s="318" t="s">
        <v>310</v>
      </c>
    </row>
    <row r="233" spans="1:3" ht="15">
      <c r="A233" s="926"/>
      <c r="B233" s="326">
        <f>IF(ISNUMBER(IF('SCR-B3A-T'!F24='SCR-B3A-T'!F25+'SCR-B3A-T'!F26+'SCR-B3A-T'!F27,0,1)),IF('SCR-B3A-T'!F24='SCR-B3A-T'!F25+'SCR-B3A-T'!F26+'SCR-B3A-T'!F27,0,1),0)</f>
        <v>0</v>
      </c>
      <c r="C233" s="318" t="s">
        <v>311</v>
      </c>
    </row>
    <row r="234" spans="1:3" ht="15">
      <c r="A234" s="926"/>
      <c r="B234" s="326">
        <f>IF(ISNUMBER(IF('SCR-B3A-T'!H24=('SCR-B3A-T'!D24-'SCR-B3A-T'!F24)-('SCR-B3A-T'!E24-'SCR-B3A-T'!G24),0,1)),IF('SCR-B3A-T'!H24=('SCR-B3A-T'!D24-'SCR-B3A-T'!F24)-('SCR-B3A-T'!E24-'SCR-B3A-T'!G24),0,1),0)*(1-B235)</f>
        <v>0</v>
      </c>
      <c r="C234" s="318" t="s">
        <v>963</v>
      </c>
    </row>
    <row r="235" spans="1:3" ht="15">
      <c r="A235" s="926"/>
      <c r="B235" s="326">
        <f>IF(ISNUMBER(IF('SCR-B3A-T'!H24&gt;=0,0,1)),IF('SCR-B3A-T'!H24&gt;=0,0,1),0)</f>
        <v>0</v>
      </c>
      <c r="C235" s="318" t="s">
        <v>1615</v>
      </c>
    </row>
    <row r="236" spans="1:3" ht="15">
      <c r="A236" s="926"/>
      <c r="B236" s="326">
        <f>IF(ISNUMBER(IF('SCR-B3A-T'!J24=('SCR-B3A-T'!D24-'SCR-B3A-T'!F24)-('SCR-B3A-T'!E24-'SCR-B3A-T'!G24),0,1)),IF('SCR-B3A-T'!J24=('SCR-B3A-T'!D24-'SCR-B3A-T'!F24)-('SCR-B3A-T'!E24-'SCR-B3A-T'!G24),0,1),0)*(1-B237)</f>
        <v>0</v>
      </c>
      <c r="C236" s="318" t="s">
        <v>976</v>
      </c>
    </row>
    <row r="237" spans="1:3" ht="15">
      <c r="A237" s="926"/>
      <c r="B237" s="332">
        <f>IF(ISNUMBER(IF('SCR-B3A-T'!J24&gt;=0,0,1)),IF('SCR-B3A-T'!J24&gt;=0,0,1),0)</f>
        <v>0</v>
      </c>
      <c r="C237" s="318" t="s">
        <v>1616</v>
      </c>
    </row>
    <row r="238" spans="1:3" ht="15">
      <c r="A238" s="926"/>
      <c r="B238" s="326">
        <f>IF(ISNUMBER(IF('SCR-B3A-T'!H29=('SCR-B3A-T'!D29-'SCR-B3A-T'!F29)-('SCR-B3A-T'!E29-'SCR-B3A-T'!G29),0,1)),IF('SCR-B3A-T'!H29=('SCR-B3A-T'!D29-'SCR-B3A-T'!F29)-('SCR-B3A-T'!E29-'SCR-B3A-T'!G29),0,1),0)*(1-B239)</f>
        <v>0</v>
      </c>
      <c r="C238" s="318" t="s">
        <v>964</v>
      </c>
    </row>
    <row r="239" spans="1:3" ht="15">
      <c r="A239" s="926"/>
      <c r="B239" s="326">
        <f>IF(ISNUMBER(IF('SCR-B3A-T'!H29&gt;=0,0,1)),IF('SCR-B3A-T'!H29&gt;=0,0,1),0)</f>
        <v>0</v>
      </c>
      <c r="C239" s="318" t="s">
        <v>1617</v>
      </c>
    </row>
    <row r="240" spans="1:3" ht="15">
      <c r="A240" s="926"/>
      <c r="B240" s="326">
        <f>IF(ISNUMBER(IF('SCR-B3A-T'!J29=('SCR-B3A-T'!D29-'SCR-B3A-T'!F29)-('SCR-B3A-T'!E29-'SCR-B3A-T'!I29),0,1)),IF('SCR-B3A-T'!J29=('SCR-B3A-T'!D29-'SCR-B3A-T'!F29)-('SCR-B3A-T'!E29-'SCR-B3A-T'!I29),0,1),0)*(1-B241)</f>
        <v>0</v>
      </c>
      <c r="C240" s="318" t="s">
        <v>965</v>
      </c>
    </row>
    <row r="241" spans="1:3" ht="15">
      <c r="A241" s="926"/>
      <c r="B241" s="326">
        <f>IF(ISNUMBER(IF('SCR-B3A-T'!J29&gt;=0,0,1)),IF('SCR-B3A-T'!J29&gt;=0,0,1),0)</f>
        <v>0</v>
      </c>
      <c r="C241" s="318" t="s">
        <v>1618</v>
      </c>
    </row>
    <row r="242" spans="1:3" ht="15">
      <c r="A242" s="926"/>
      <c r="B242" s="326">
        <f>IF(ISNUMBER(IF('SCR-B3A-T'!H31='SCR-B3A-T'!H32+'SCR-B3A-T'!H34+'SCR-B3A-T'!H37,0,1)),IF('SCR-B3A-T'!H31='SCR-B3A-T'!H32+'SCR-B3A-T'!H34+'SCR-B3A-T'!H37,0,1),0)*(1-B243)</f>
        <v>0</v>
      </c>
      <c r="C242" s="318" t="s">
        <v>966</v>
      </c>
    </row>
    <row r="243" spans="1:3" ht="15">
      <c r="A243" s="926"/>
      <c r="B243" s="326">
        <f>IF(ISNUMBER(IF('SCR-B3A-T'!H31&gt;=0,0,1)),IF('SCR-B3A-T'!H31&gt;=0,0,1),0)</f>
        <v>0</v>
      </c>
      <c r="C243" s="318" t="s">
        <v>1619</v>
      </c>
    </row>
    <row r="244" spans="1:3" ht="15">
      <c r="A244" s="926"/>
      <c r="B244" s="326">
        <f>IF(ISNUMBER(IF('SCR-B3A-T'!J31='SCR-B3A-T'!J32+'SCR-B3A-T'!J34+'SCR-B3A-T'!J37,0,1)),IF('SCR-B3A-T'!J31='SCR-B3A-T'!J32+'SCR-B3A-T'!J34+'SCR-B3A-T'!J37,0,1),0)*(1-B245)</f>
        <v>0</v>
      </c>
      <c r="C244" s="318" t="s">
        <v>967</v>
      </c>
    </row>
    <row r="245" spans="1:3" ht="15">
      <c r="A245" s="926"/>
      <c r="B245" s="326">
        <f>IF(ISNUMBER(IF('SCR-B3A-T'!J31&gt;=0,0,1)),IF('SCR-B3A-T'!J31&gt;=0,0,1),0)</f>
        <v>0</v>
      </c>
      <c r="C245" s="318" t="s">
        <v>1620</v>
      </c>
    </row>
    <row r="246" spans="1:3" ht="15">
      <c r="A246" s="926"/>
      <c r="B246" s="326">
        <f>IF(ISNUMBER(IF('SCR-B3A-T'!H32=('SCR-B3A-T'!D32-'SCR-B3A-T'!F32)-('SCR-B3A-T'!E32-'SCR-B3A-T'!G32),0,1)),IF('SCR-B3A-T'!H32=('SCR-B3A-T'!D32-'SCR-B3A-T'!F32)-('SCR-B3A-T'!E32-'SCR-B3A-T'!G32),0,1),0)*(1-B247)</f>
        <v>0</v>
      </c>
      <c r="C246" s="318" t="s">
        <v>968</v>
      </c>
    </row>
    <row r="247" spans="1:3" ht="15">
      <c r="A247" s="926"/>
      <c r="B247" s="326">
        <f>IF(ISNUMBER(IF('SCR-B3A-T'!H32&gt;=0,0,1)),IF('SCR-B3A-T'!H32&gt;=0,0,1),0)</f>
        <v>0</v>
      </c>
      <c r="C247" s="318" t="s">
        <v>1621</v>
      </c>
    </row>
    <row r="248" spans="1:3" ht="15">
      <c r="A248" s="926"/>
      <c r="B248" s="326">
        <f>IF(ISNUMBER(IF('SCR-B3A-T'!J32=('SCR-B3A-T'!D32-'SCR-B3A-T'!F32)-('SCR-B3A-T'!E32-'SCR-B3A-T'!I32),0,1)),IF('SCR-B3A-T'!J32=('SCR-B3A-T'!D32-'SCR-B3A-T'!F32)-('SCR-B3A-T'!E32-'SCR-B3A-T'!I32),0,1),0)*(1-B249)</f>
        <v>0</v>
      </c>
      <c r="C248" s="318" t="s">
        <v>969</v>
      </c>
    </row>
    <row r="249" spans="1:3" ht="15">
      <c r="A249" s="926"/>
      <c r="B249" s="326">
        <f>IF(ISNUMBER(IF('SCR-B3A-T'!J32&gt;=0,0,1)),IF('SCR-B3A-T'!J32&gt;=0,0,1),0)</f>
        <v>0</v>
      </c>
      <c r="C249" s="318" t="s">
        <v>1622</v>
      </c>
    </row>
    <row r="250" spans="1:3" ht="15">
      <c r="A250" s="926"/>
      <c r="B250" s="326">
        <f>IF(ISNUMBER(IF('SCR-B3A-T'!H34&gt;=0,0,1)),IF('SCR-B3A-T'!H34&gt;=0,0,1),0)</f>
        <v>0</v>
      </c>
      <c r="C250" s="318" t="s">
        <v>1623</v>
      </c>
    </row>
    <row r="251" spans="1:3" ht="15">
      <c r="A251" s="926"/>
      <c r="B251" s="326">
        <f>IF(ISNUMBER(IF('SCR-B3A-T'!J34&gt;=0,0,1)),IF('SCR-B3A-T'!J34&gt;=0,0,1),0)</f>
        <v>0</v>
      </c>
      <c r="C251" s="318" t="s">
        <v>970</v>
      </c>
    </row>
    <row r="252" spans="1:3" ht="15">
      <c r="A252" s="926"/>
      <c r="B252" s="326">
        <f>IF(ISNUMBER(IF('SCR-B3A-T'!H35=('SCR-B3A-T'!D35-'SCR-B3A-T'!F35)-('SCR-B3A-T'!E35-'SCR-B3A-T'!G35),0,1)),IF('SCR-B3A-T'!H35=('SCR-B3A-T'!D35-'SCR-B3A-T'!F35)-('SCR-B3A-T'!E35-'SCR-B3A-T'!G35),0,1*IF(AND(('SCR-B3A-T'!D35-'SCR-B3A-T'!F35)-('SCR-B3A-T'!E35-'SCR-B3A-T'!G35)&lt;0,'SCR-B3A-T'!H35=0),0,1)),0)*(1-B253)</f>
        <v>0</v>
      </c>
      <c r="C252" s="318" t="s">
        <v>971</v>
      </c>
    </row>
    <row r="253" spans="1:3" ht="15">
      <c r="A253" s="926"/>
      <c r="B253" s="326">
        <f>IF(ISNUMBER(IF('SCR-B3A-T'!H35&gt;=0,0,1)),IF('SCR-B3A-T'!H35&gt;=0,0,1),0)</f>
        <v>0</v>
      </c>
      <c r="C253" s="318" t="s">
        <v>1624</v>
      </c>
    </row>
    <row r="254" spans="1:3" ht="15">
      <c r="A254" s="926"/>
      <c r="B254" s="326">
        <f>IF(ISNUMBER(IF('SCR-B3A-T'!J35=('SCR-B3A-T'!D35-'SCR-B3A-T'!F35)-('SCR-B3A-T'!E35-'SCR-B3A-T'!I35),0,1)),IF('SCR-B3A-T'!J35=('SCR-B3A-T'!D35-'SCR-B3A-T'!F35)-('SCR-B3A-T'!E35-'SCR-B3A-T'!I35),0,1*IF(AND(('SCR-B3A-T'!D35-'SCR-B3A-T'!F35)-('SCR-B3A-T'!E35-'SCR-B3A-T'!I35)&lt;0,'SCR-B3A-T'!J35=0),0,1)),0)*(1-B255)</f>
        <v>0</v>
      </c>
      <c r="C254" s="318" t="s">
        <v>972</v>
      </c>
    </row>
    <row r="255" spans="1:3" ht="15">
      <c r="A255" s="926"/>
      <c r="B255" s="326">
        <f>IF(ISNUMBER(IF('SCR-B3A-T'!J35&gt;=0,0,1)),IF('SCR-B3A-T'!J35&gt;=0,0,1),0)</f>
        <v>0</v>
      </c>
      <c r="C255" s="318" t="s">
        <v>1625</v>
      </c>
    </row>
    <row r="256" spans="1:3" ht="15">
      <c r="A256" s="926"/>
      <c r="B256" s="810">
        <f>IF(ISNUMBER(IF('SCR-B3A-T'!H36=('SCR-B3A-T'!D36-'SCR-B3A-T'!F36)-('SCR-B3A-T'!E36-'SCR-B3A-T'!G36),0,1)),IF('SCR-B3A-T'!H36=('SCR-B3A-T'!D36-'SCR-B3A-T'!F36)-('SCR-B3A-T'!E36-'SCR-B3A-T'!G36),0,1*IF(AND(('SCR-B3A-T'!D36-'SCR-B3A-T'!F36)-('SCR-B3A-T'!E36-'SCR-B3A-T'!G36)&lt;0,'SCR-B3A-T'!H36=0),0,1)),0)*(1-B257)</f>
        <v>0</v>
      </c>
      <c r="C256" s="318" t="s">
        <v>973</v>
      </c>
    </row>
    <row r="257" spans="1:3" ht="15">
      <c r="A257" s="926"/>
      <c r="B257" s="326">
        <f>IF(ISNUMBER(IF('SCR-B3A-T'!H36&gt;=0,0,1)),IF('SCR-B3A-T'!H36&gt;=0,0,1),0)</f>
        <v>0</v>
      </c>
      <c r="C257" s="318" t="s">
        <v>1626</v>
      </c>
    </row>
    <row r="258" spans="1:3" ht="15">
      <c r="A258" s="926"/>
      <c r="B258" s="326">
        <f>IF(ISNUMBER(IF('SCR-B3A-T'!J36=('SCR-B3A-T'!D36-'SCR-B3A-T'!F36)-('SCR-B3A-T'!E36-'SCR-B3A-T'!I36),0,1)),IF('SCR-B3A-T'!J36=('SCR-B3A-T'!D36-'SCR-B3A-T'!F36)-('SCR-B3A-T'!E36-'SCR-B3A-T'!I36),0,1*IF(AND(('SCR-B3A-T'!D36-'SCR-B3A-T'!F36)-('SCR-B3A-T'!E36-'SCR-B3A-T'!I36)&lt;0,'SCR-B3A-T'!J36=0),0,1)),0)*(1-B259)</f>
        <v>0</v>
      </c>
      <c r="C258" s="318" t="s">
        <v>974</v>
      </c>
    </row>
    <row r="259" spans="1:3" ht="15">
      <c r="A259" s="926"/>
      <c r="B259" s="326">
        <f>IF(ISNUMBER(IF('SCR-B3A-T'!J36&gt;=0,0,1)),IF('SCR-B3A-T'!J36&gt;=0,0,1),0)</f>
        <v>0</v>
      </c>
      <c r="C259" s="318" t="s">
        <v>1627</v>
      </c>
    </row>
    <row r="260" spans="1:3" ht="15">
      <c r="A260" s="926"/>
      <c r="B260" s="326">
        <f>IF(ISNUMBER(IF('SCR-B3A-T'!H37=('SCR-B3A-T'!D37-'SCR-B3A-T'!F37)-('SCR-B3A-T'!E37-'SCR-B3A-T'!G37),0,1)),IF('SCR-B3A-T'!H37=('SCR-B3A-T'!D37-'SCR-B3A-T'!F37)-('SCR-B3A-T'!E37-'SCR-B3A-T'!G37),0,1*IF(AND(('SCR-B3A-T'!D37-'SCR-B3A-T'!F37)-('SCR-B3A-T'!E37-'SCR-B3A-T'!G37)&lt;0,'SCR-B3A-T'!H37=0),0,1)),0)*(1-B261)</f>
        <v>0</v>
      </c>
      <c r="C260" s="318" t="s">
        <v>975</v>
      </c>
    </row>
    <row r="261" spans="1:3" ht="15">
      <c r="A261" s="926"/>
      <c r="B261" s="326">
        <f>IF(ISNUMBER(IF('SCR-B3A-T'!H37&gt;=0,0,1)),IF('SCR-B3A-T'!H37&gt;=0,0,1),0)</f>
        <v>0</v>
      </c>
      <c r="C261" s="318" t="s">
        <v>1628</v>
      </c>
    </row>
    <row r="262" spans="1:3" ht="15.75" thickBot="1">
      <c r="A262" s="927"/>
      <c r="B262" s="326">
        <f>IF(ISNUMBER(IF('SCR-B3A-T'!J37=('SCR-B3A-T'!D37-'SCR-B3A-T'!F37)-('SCR-B3A-T'!E37-'SCR-B3A-T'!I37),0,1)),IF('SCR-B3A-T'!J37=('SCR-B3A-T'!D37-'SCR-B3A-T'!F37)-('SCR-B3A-T'!E37-'SCR-B3A-T'!I37),0,1*IF(AND(('SCR-B3A-T'!D37-'SCR-B3A-T'!F37)-('SCR-B3A-T'!E37-'SCR-B3A-T'!I37)&lt;0,'SCR-B3A-T'!J37=0),0,1)),0)</f>
        <v>0</v>
      </c>
      <c r="C262" s="318" t="s">
        <v>284</v>
      </c>
    </row>
    <row r="266" spans="1:4" ht="15.75" thickBot="1">
      <c r="A266" s="322">
        <f>IF(B266=0,0,1)</f>
        <v>0</v>
      </c>
      <c r="B266" s="324">
        <f>SUM(B267)</f>
        <v>0</v>
      </c>
      <c r="C266" s="325" t="str">
        <f>IF(B266=0,"Aucune erreur dans l'onglet SCR-B3B-T",B266&amp;" erreur(s) dans l'état SCR-B3B-T")</f>
        <v>Aucune erreur dans l'onglet SCR-B3B-T</v>
      </c>
      <c r="D266" s="406" t="s">
        <v>1317</v>
      </c>
    </row>
    <row r="267" spans="1:3" ht="15.75" thickBot="1">
      <c r="A267" s="327" t="s">
        <v>18</v>
      </c>
      <c r="B267" s="320">
        <f>IF(ISNUMBER(IF('SCR-B3B-T'!H26='SCR-B3B-T'!H27-'SCR-B3B-T'!H12-'SCR-B3B-T'!H23,0,1)),IF('SCR-B3B-T'!H26='SCR-B3B-T'!H27-'SCR-B3B-T'!H12-'SCR-B3B-T'!H23,0,1),0)</f>
        <v>0</v>
      </c>
      <c r="C267" s="318" t="s">
        <v>809</v>
      </c>
    </row>
    <row r="271" spans="1:4" ht="15.75" thickBot="1">
      <c r="A271" s="322">
        <f>IF(B271=0,0,1)</f>
        <v>0</v>
      </c>
      <c r="B271" s="324">
        <f>SUM(B272:B309)</f>
        <v>0</v>
      </c>
      <c r="C271" s="325" t="str">
        <f>IF(B271=0,"Aucune erreur dans l'onglet SCR-B3C-T",B271&amp;" erreur(s) dans l'état SCR-B3C-T")</f>
        <v>Aucune erreur dans l'onglet SCR-B3C-T</v>
      </c>
      <c r="D271" s="406" t="s">
        <v>1317</v>
      </c>
    </row>
    <row r="272" spans="1:3" ht="15">
      <c r="A272" s="922" t="s">
        <v>19</v>
      </c>
      <c r="B272" s="320">
        <f>IF(ISNUMBER(IF('SCR-B3C-T'!H18=('SCR-B3C-T'!D18-'SCR-B3C-T'!E18)-('SCR-B3C-T'!F18-'SCR-B3C-T'!G18),0,1)),IF('SCR-B3C-T'!H18=('SCR-B3C-T'!D18-'SCR-B3C-T'!E18)-('SCR-B3C-T'!F18-'SCR-B3C-T'!G18),0,1),0)*(1-B273)</f>
        <v>0</v>
      </c>
      <c r="C272" s="318" t="s">
        <v>977</v>
      </c>
    </row>
    <row r="273" spans="1:3" ht="15">
      <c r="A273" s="923"/>
      <c r="B273" s="320">
        <f>IF(ISNUMBER(IF('SCR-B3C-T'!H18&gt;=0,0,1)),IF('SCR-B3C-T'!H18&gt;=0,0,1),0)</f>
        <v>0</v>
      </c>
      <c r="C273" s="318" t="s">
        <v>978</v>
      </c>
    </row>
    <row r="274" spans="1:3" ht="15">
      <c r="A274" s="923"/>
      <c r="B274" s="320">
        <f>IF(ISNUMBER(IF('SCR-B3C-T'!J18=('SCR-B3C-T'!D18-'SCR-B3C-T'!E18)-('SCR-B3C-T'!F18-'SCR-B3C-T'!I18),0,1)),IF('SCR-B3C-T'!J18=('SCR-B3C-T'!D18-'SCR-B3C-T'!E18)-('SCR-B3C-T'!F18-'SCR-B3C-T'!I18),0,1),0)*(1-B275)</f>
        <v>0</v>
      </c>
      <c r="C274" s="318" t="s">
        <v>979</v>
      </c>
    </row>
    <row r="275" spans="1:3" ht="15">
      <c r="A275" s="923"/>
      <c r="B275" s="320">
        <f>IF(ISNUMBER(IF('SCR-B3C-T'!J18&gt;=0,0,1)),IF('SCR-B3C-T'!J18&gt;=0,0,1),0)</f>
        <v>0</v>
      </c>
      <c r="C275" s="318" t="s">
        <v>980</v>
      </c>
    </row>
    <row r="276" spans="1:3" ht="15">
      <c r="A276" s="923"/>
      <c r="B276" s="320">
        <f>IF(ISNUMBER(IF('SCR-B3C-T'!H20=('SCR-B3C-T'!D20-'SCR-B3C-T'!E20)-('SCR-B3C-T'!F20-'SCR-B3C-T'!G20),0,1)),IF('SCR-B3C-T'!H20=('SCR-B3C-T'!D20-'SCR-B3C-T'!E20)-('SCR-B3C-T'!F20-'SCR-B3C-T'!G20),0,1),0)*(1-B277)</f>
        <v>0</v>
      </c>
      <c r="C276" s="318" t="s">
        <v>981</v>
      </c>
    </row>
    <row r="277" spans="1:3" ht="15">
      <c r="A277" s="923"/>
      <c r="B277" s="320">
        <f>IF(ISNUMBER(IF('SCR-B3C-T'!H20&gt;=0,0,1)),IF('SCR-B3C-T'!H20&gt;=0,0,1),0)</f>
        <v>0</v>
      </c>
      <c r="C277" s="318" t="s">
        <v>982</v>
      </c>
    </row>
    <row r="278" spans="1:3" ht="15">
      <c r="A278" s="923"/>
      <c r="B278" s="320">
        <f>IF(ISNUMBER(IF('SCR-B3C-T'!J20=('SCR-B3C-T'!D20-'SCR-B3C-T'!F20)-('SCR-B3C-T'!E20-'SCR-B3C-T'!I20),0,1)),IF('SCR-B3C-T'!J20=('SCR-B3C-T'!D20-'SCR-B3C-T'!F20)-('SCR-B3C-T'!E20-'SCR-B3C-T'!I20),0,1),0)*(1-B279)</f>
        <v>0</v>
      </c>
      <c r="C278" s="318" t="s">
        <v>983</v>
      </c>
    </row>
    <row r="279" spans="1:3" ht="15">
      <c r="A279" s="923"/>
      <c r="B279" s="320">
        <f>IF(ISNUMBER(IF('SCR-B3C-T'!J20&gt;=0,0,1)),IF('SCR-B3C-T'!J20&gt;=0,0,1),0)</f>
        <v>0</v>
      </c>
      <c r="C279" s="318" t="s">
        <v>984</v>
      </c>
    </row>
    <row r="280" spans="1:3" ht="15">
      <c r="A280" s="923"/>
      <c r="B280" s="320">
        <f>IF(ISNUMBER(IF('SCR-B3C-T'!H22=('SCR-B3C-T'!D22-'SCR-B3C-T'!E22)-('SCR-B3C-T'!F22-'SCR-B3C-T'!G22),0,1)),IF('SCR-B3C-T'!H22=('SCR-B3C-T'!D22-'SCR-B3C-T'!E22)-('SCR-B3C-T'!F22-'SCR-B3C-T'!G22),0,1),0)*(1-B281)</f>
        <v>0</v>
      </c>
      <c r="C280" s="318" t="s">
        <v>985</v>
      </c>
    </row>
    <row r="281" spans="1:3" ht="15">
      <c r="A281" s="923"/>
      <c r="B281" s="320">
        <f>IF(ISNUMBER(IF('SCR-B3C-T'!H22&gt;=0,0,1)),IF('SCR-B3C-T'!H22&gt;=0,0,1),0)</f>
        <v>0</v>
      </c>
      <c r="C281" s="318" t="s">
        <v>986</v>
      </c>
    </row>
    <row r="282" spans="1:3" ht="15">
      <c r="A282" s="923"/>
      <c r="B282" s="320">
        <f>IF(ISNUMBER(IF('SCR-B3C-T'!J22=('SCR-B3C-T'!D22-'SCR-B3C-T'!E22)-('SCR-B3C-T'!F22-'SCR-B3C-T'!I22),0,1)),IF('SCR-B3C-T'!J22=('SCR-B3C-T'!D22-'SCR-B3C-T'!E22)-('SCR-B3C-T'!F22-'SCR-B3C-T'!I22),0,1),0)*(1-B283)</f>
        <v>0</v>
      </c>
      <c r="C282" s="318" t="s">
        <v>987</v>
      </c>
    </row>
    <row r="283" spans="1:3" ht="15">
      <c r="A283" s="923"/>
      <c r="B283" s="320">
        <f>IF(ISNUMBER(IF('SCR-B3C-T'!J22&gt;=0,0,1)),IF('SCR-B3C-T'!J22&gt;=0,0,1),0)</f>
        <v>0</v>
      </c>
      <c r="C283" s="318" t="s">
        <v>988</v>
      </c>
    </row>
    <row r="284" spans="1:3" ht="15">
      <c r="A284" s="923"/>
      <c r="B284" s="320">
        <f>IF(ISNUMBER(IF('SCR-B3C-T'!H25=('SCR-B3C-T'!D25-'SCR-B3C-T'!E25)-('SCR-B3C-T'!F25-'SCR-B3C-T'!G25),0,1)),IF('SCR-B3C-T'!H25=('SCR-B3C-T'!D25-'SCR-B3C-T'!E25)-('SCR-B3C-T'!F25-'SCR-B3C-T'!G25),0,1*IF(AND(('SCR-B3C-T'!D25-'SCR-B3C-T'!E25)-('SCR-B3C-T'!F25-'SCR-B3C-T'!G25)&lt;0,'SCR-B3C-T'!H25=0),0,1)),0)*(1-B285)</f>
        <v>0</v>
      </c>
      <c r="C284" s="318" t="s">
        <v>989</v>
      </c>
    </row>
    <row r="285" spans="1:3" ht="15">
      <c r="A285" s="923"/>
      <c r="B285" s="320">
        <f>IF(ISNUMBER(IF('SCR-B3C-T'!H25&gt;=0,0,1)),IF('SCR-B3C-T'!H25&gt;=0,0,1),0)</f>
        <v>0</v>
      </c>
      <c r="C285" s="318" t="s">
        <v>990</v>
      </c>
    </row>
    <row r="286" spans="1:3" ht="15">
      <c r="A286" s="923"/>
      <c r="B286" s="320">
        <f>IF(ISNUMBER(IF('SCR-B3C-T'!J25=('SCR-B3C-T'!D25-'SCR-B3C-T'!E25)-('SCR-B3C-T'!F25-'SCR-B3C-T'!I25),0,1)),IF('SCR-B3C-T'!J25=('SCR-B3C-T'!D25-'SCR-B3C-T'!E25)-('SCR-B3C-T'!F25-'SCR-B3C-T'!I25),0,1*IF(AND(('SCR-B3C-T'!D25-'SCR-B3C-T'!E25)-('SCR-B3C-T'!F25-'SCR-B3C-T'!I25)&lt;0,'SCR-B3C-T'!J25=0),0,1)),0)*(1-B287)</f>
        <v>0</v>
      </c>
      <c r="C286" s="318" t="s">
        <v>991</v>
      </c>
    </row>
    <row r="287" spans="1:3" ht="15">
      <c r="A287" s="923"/>
      <c r="B287" s="320">
        <f>IF(ISNUMBER(IF('SCR-B3C-T'!J25&gt;=0,0,1)),IF('SCR-B3C-T'!J25&gt;=0,0,1),0)</f>
        <v>0</v>
      </c>
      <c r="C287" s="318" t="s">
        <v>992</v>
      </c>
    </row>
    <row r="288" spans="1:3" ht="15">
      <c r="A288" s="923"/>
      <c r="B288" s="320">
        <f>IF(ISNUMBER(IF('SCR-B3C-T'!H26=('SCR-B3C-T'!D26-'SCR-B3C-T'!E26)-('SCR-B3C-T'!F26-'SCR-B3C-T'!G26),0,1)),IF('SCR-B3C-T'!H26=('SCR-B3C-T'!D26-'SCR-B3C-T'!E26)-('SCR-B3C-T'!F26-'SCR-B3C-T'!G26),0,1*IF(AND(('SCR-B3C-T'!D26-'SCR-B3C-T'!E26)-('SCR-B3C-T'!F26-'SCR-B3C-T'!G26)&lt;0,'SCR-B3C-T'!H26=0),0,1)),0)*(1-B289)</f>
        <v>0</v>
      </c>
      <c r="C288" s="318" t="s">
        <v>993</v>
      </c>
    </row>
    <row r="289" spans="1:3" ht="15">
      <c r="A289" s="923"/>
      <c r="B289" s="320">
        <f>IF(ISNUMBER(IF('SCR-B3C-T'!H26&gt;=0,0,1)),IF('SCR-B3C-T'!H26&gt;=0,0,1),0)</f>
        <v>0</v>
      </c>
      <c r="C289" s="318" t="s">
        <v>994</v>
      </c>
    </row>
    <row r="290" spans="1:3" ht="15">
      <c r="A290" s="923"/>
      <c r="B290" s="320">
        <f>IF(ISNUMBER(IF('SCR-B3C-T'!J26=('SCR-B3C-T'!D26-'SCR-B3C-T'!E26)-('SCR-B3C-T'!F26-'SCR-B3C-T'!I26),0,1)),IF('SCR-B3C-T'!J26=('SCR-B3C-T'!D26-'SCR-B3C-T'!E26)-('SCR-B3C-T'!F26-'SCR-B3C-T'!I26),0,1*IF(AND(('SCR-B3C-T'!D26-'SCR-B3C-T'!E26)-('SCR-B3C-T'!F26-'SCR-B3C-T'!I26)&lt;0,'SCR-B3C-T'!J26=0),0,1)),0)*(1-B291)</f>
        <v>0</v>
      </c>
      <c r="C290" s="318" t="s">
        <v>995</v>
      </c>
    </row>
    <row r="291" spans="1:3" ht="15">
      <c r="A291" s="923"/>
      <c r="B291" s="320">
        <f>IF(ISNUMBER(IF('SCR-B3C-T'!J26&gt;=0,0,1)),IF('SCR-B3C-T'!J26&gt;=0,0,1),0)</f>
        <v>0</v>
      </c>
      <c r="C291" s="318" t="s">
        <v>996</v>
      </c>
    </row>
    <row r="292" spans="1:3" ht="15">
      <c r="A292" s="923"/>
      <c r="B292" s="320">
        <f>IF(ISNUMBER(IF('SCR-B3C-T'!H27=('SCR-B3C-T'!D27-'SCR-B3C-T'!E27)-('SCR-B3C-T'!F27-'SCR-B3C-T'!G27),0,1)),IF('SCR-B3C-T'!H27=('SCR-B3C-T'!D27-'SCR-B3C-T'!E27)-('SCR-B3C-T'!F27-'SCR-B3C-T'!G27),0,1*IF(AND(('SCR-B3C-T'!D27-'SCR-B3C-T'!E27)-('SCR-B3C-T'!F27-'SCR-B3C-T'!G27)&lt;0,'SCR-B3C-T'!H27=0),0,1)),0)*(1-B293)</f>
        <v>0</v>
      </c>
      <c r="C292" s="318" t="s">
        <v>997</v>
      </c>
    </row>
    <row r="293" spans="1:3" ht="15">
      <c r="A293" s="923"/>
      <c r="B293" s="320">
        <f>IF(ISNUMBER(IF('SCR-B3C-T'!H27&gt;=0,0,1)),IF('SCR-B3C-T'!H27&gt;=0,0,1),0)</f>
        <v>0</v>
      </c>
      <c r="C293" s="318" t="s">
        <v>998</v>
      </c>
    </row>
    <row r="294" spans="1:3" ht="15">
      <c r="A294" s="923"/>
      <c r="B294" s="320">
        <f>IF(ISNUMBER(IF('SCR-B3C-T'!J27=('SCR-B3C-T'!D27-'SCR-B3C-T'!E27)-('SCR-B3C-T'!F27-'SCR-B3C-T'!I27),0,1)),IF('SCR-B3C-T'!J27=('SCR-B3C-T'!D27-'SCR-B3C-T'!E27)-('SCR-B3C-T'!F27-'SCR-B3C-T'!I27),0,1*IF(AND(('SCR-B3C-T'!D27-'SCR-B3C-T'!E27)-('SCR-B3C-T'!F27-'SCR-B3C-T'!I27)&lt;0,'SCR-B3C-T'!J27=0),0,1)),0)*(1-B295)</f>
        <v>0</v>
      </c>
      <c r="C294" s="318" t="s">
        <v>999</v>
      </c>
    </row>
    <row r="295" spans="1:3" ht="15">
      <c r="A295" s="923"/>
      <c r="B295" s="320">
        <f>IF(ISNUMBER(IF('SCR-B3C-T'!J27&gt;=0,0,1)),IF('SCR-B3C-T'!J27&gt;=0,0,1),0)</f>
        <v>0</v>
      </c>
      <c r="C295" s="318" t="s">
        <v>1000</v>
      </c>
    </row>
    <row r="296" spans="1:3" ht="15">
      <c r="A296" s="923"/>
      <c r="B296" s="320">
        <f>IF(ISNUMBER(IF('SCR-B3C-T'!H29=('SCR-B3C-T'!D29-'SCR-B3C-T'!E29)-('SCR-B3C-T'!F29-'SCR-B3C-T'!G29),0,1)),IF('SCR-B3C-T'!H29=('SCR-B3C-T'!D29-'SCR-B3C-T'!E29)-('SCR-B3C-T'!F29-'SCR-B3C-T'!G29),0,1),0)*(1-B297)</f>
        <v>0</v>
      </c>
      <c r="C296" s="318" t="s">
        <v>1001</v>
      </c>
    </row>
    <row r="297" spans="1:3" ht="15">
      <c r="A297" s="923"/>
      <c r="B297" s="320">
        <f>IF(ISNUMBER(IF('SCR-B3C-T'!H29&gt;=0,0,1)),IF('SCR-B3C-T'!H29&gt;=0,0,1),0)</f>
        <v>0</v>
      </c>
      <c r="C297" s="318" t="s">
        <v>1002</v>
      </c>
    </row>
    <row r="298" spans="1:3" ht="15">
      <c r="A298" s="923"/>
      <c r="B298" s="320">
        <f>IF(ISNUMBER(IF('SCR-B3C-T'!J29=('SCR-B3C-T'!D29-'SCR-B3C-T'!E29)-('SCR-B3C-T'!F29-'SCR-B3C-T'!I29),0,1)),IF('SCR-B3C-T'!J29=('SCR-B3C-T'!D29-'SCR-B3C-T'!E29)-('SCR-B3C-T'!F29-'SCR-B3C-T'!I29),0,1),0)*(1-B299)</f>
        <v>0</v>
      </c>
      <c r="C298" s="318" t="s">
        <v>1003</v>
      </c>
    </row>
    <row r="299" spans="1:3" ht="15">
      <c r="A299" s="923"/>
      <c r="B299" s="320">
        <f>IF(ISNUMBER(IF('SCR-B3C-T'!J29&gt;=0,0,1)),IF('SCR-B3C-T'!J29&gt;=0,0,1),0)</f>
        <v>0</v>
      </c>
      <c r="C299" s="318" t="s">
        <v>1004</v>
      </c>
    </row>
    <row r="300" spans="1:3" ht="15">
      <c r="A300" s="923"/>
      <c r="B300" s="320">
        <f>IF(ISNUMBER(IF('SCR-B3C-T'!H31=('SCR-B3C-T'!D31-'SCR-B3C-T'!E31)-('SCR-B3C-T'!F31-'SCR-B3C-T'!G31),0,1)),IF('SCR-B3C-T'!H31=('SCR-B3C-T'!D31-'SCR-B3C-T'!E31)-('SCR-B3C-T'!F31-'SCR-B3C-T'!G31),0,1),0)*(1-B301)</f>
        <v>0</v>
      </c>
      <c r="C300" s="318" t="s">
        <v>1005</v>
      </c>
    </row>
    <row r="301" spans="1:3" ht="15">
      <c r="A301" s="923"/>
      <c r="B301" s="320">
        <f>IF(ISNUMBER(IF('SCR-B3C-T'!H31&gt;=0,0,1)),IF('SCR-B3C-T'!H31&gt;=0,0,1),0)</f>
        <v>0</v>
      </c>
      <c r="C301" s="318" t="s">
        <v>1006</v>
      </c>
    </row>
    <row r="302" spans="1:3" ht="15">
      <c r="A302" s="923"/>
      <c r="B302" s="320">
        <f>IF(ISNUMBER(IF('SCR-B3C-T'!J31=('SCR-B3C-T'!D31-'SCR-B3C-T'!E31)-('SCR-B3C-T'!F31-'SCR-B3C-T'!I31),0,1)),IF('SCR-B3C-T'!J31=('SCR-B3C-T'!D31-'SCR-B3C-T'!E31)-('SCR-B3C-T'!F31-'SCR-B3C-T'!I31),0,1),0)*(1-B303)</f>
        <v>0</v>
      </c>
      <c r="C302" s="318" t="s">
        <v>1007</v>
      </c>
    </row>
    <row r="303" spans="1:3" ht="15">
      <c r="A303" s="923"/>
      <c r="B303" s="320">
        <f>IF(ISNUMBER(IF('SCR-B3C-T'!J31&gt;=0,0,1)),IF('SCR-B3C-T'!J31&gt;=0,0,1),0)</f>
        <v>0</v>
      </c>
      <c r="C303" s="318" t="s">
        <v>1008</v>
      </c>
    </row>
    <row r="304" spans="1:3" ht="15">
      <c r="A304" s="923"/>
      <c r="B304" s="320">
        <f>IF(ISNUMBER(IF('SCR-B3C-T'!H33=('SCR-B3C-T'!D33-'SCR-B3C-T'!E33)-('SCR-B3C-T'!F33-'SCR-B3C-T'!G33),0,1)),IF('SCR-B3C-T'!H33=('SCR-B3C-T'!D33-'SCR-B3C-T'!E33)-('SCR-B3C-T'!F33-'SCR-B3C-T'!G33),0,1),0)*(1-B305)</f>
        <v>0</v>
      </c>
      <c r="C304" s="318" t="s">
        <v>1009</v>
      </c>
    </row>
    <row r="305" spans="1:3" ht="15">
      <c r="A305" s="923"/>
      <c r="B305" s="320">
        <f>IF(ISNUMBER(IF('SCR-B3C-T'!H33&gt;=0,0,1)),IF('SCR-B3C-T'!H33&gt;=0,0,1),0)</f>
        <v>0</v>
      </c>
      <c r="C305" s="318" t="s">
        <v>1010</v>
      </c>
    </row>
    <row r="306" spans="1:3" ht="15">
      <c r="A306" s="923"/>
      <c r="B306" s="320">
        <f>IF(ISNUMBER(IF('SCR-B3C-T'!J33=('SCR-B3C-T'!D33-'SCR-B3C-T'!E33)-('SCR-B3C-T'!F33-'SCR-B3C-T'!I33),0,1)),IF('SCR-B3C-T'!J33=('SCR-B3C-T'!D33-'SCR-B3C-T'!E33)-('SCR-B3C-T'!F33-'SCR-B3C-T'!I33),0,1),0)*(1-B307)</f>
        <v>0</v>
      </c>
      <c r="C306" s="318" t="s">
        <v>1011</v>
      </c>
    </row>
    <row r="307" spans="1:3" ht="15">
      <c r="A307" s="923"/>
      <c r="B307" s="320">
        <f>IF(ISNUMBER(IF('SCR-B3C-T'!J33&gt;=0,0,1)),IF('SCR-B3C-T'!J33&gt;=0,0,1),0)</f>
        <v>0</v>
      </c>
      <c r="C307" s="318" t="s">
        <v>1012</v>
      </c>
    </row>
    <row r="308" spans="1:3" ht="15">
      <c r="A308" s="923"/>
      <c r="B308" s="320">
        <f>IF(ISNUMBER(IF('SCR-B3C-T'!H35='SCR-B3C-T'!H37-'SCR-B3C-T'!H18-'SCR-B3C-T'!H20-'SCR-B3C-T'!H22-'SCR-B3C-T'!H24-'SCR-B3C-T'!H29-'SCR-B3C-T'!H31-'SCR-B3C-T'!H33,0,1)),IF('SCR-B3C-T'!H35='SCR-B3C-T'!H37-'SCR-B3C-T'!H18-'SCR-B3C-T'!H20-'SCR-B3C-T'!H22-'SCR-B3C-T'!H24-'SCR-B3C-T'!H29-'SCR-B3C-T'!H31-'SCR-B3C-T'!H33,0,1),0)</f>
        <v>0</v>
      </c>
      <c r="C308" s="318" t="s">
        <v>269</v>
      </c>
    </row>
    <row r="309" spans="1:3" ht="15.75" thickBot="1">
      <c r="A309" s="924"/>
      <c r="B309" s="320">
        <f>IF(ISNUMBER(IF('SCR-B3C-T'!J35='SCR-B3C-T'!J37-'SCR-B3C-T'!J18-'SCR-B3C-T'!J20-'SCR-B3C-T'!J22-'SCR-B3C-T'!J24-'SCR-B3C-T'!J29-'SCR-B3C-T'!J31-'SCR-B3C-T'!J33,0,1)),IF('SCR-B3C-T'!J35='SCR-B3C-T'!J37-'SCR-B3C-T'!J18-'SCR-B3C-T'!J20-'SCR-B3C-T'!J22-'SCR-B3C-T'!J24-'SCR-B3C-T'!J29-'SCR-B3C-T'!J31-'SCR-B3C-T'!J33,0,1),0)</f>
        <v>0</v>
      </c>
      <c r="C309" s="318" t="s">
        <v>270</v>
      </c>
    </row>
    <row r="311" s="329" customFormat="1" ht="15">
      <c r="B311" s="330"/>
    </row>
    <row r="313" spans="1:4" ht="15.75" thickBot="1">
      <c r="A313" s="322">
        <f>IF(B313=0,0,1)</f>
        <v>0</v>
      </c>
      <c r="B313" s="324">
        <f>SUM(B314:B347)</f>
        <v>0</v>
      </c>
      <c r="C313" s="325" t="str">
        <f>IF(B313=0,"Aucune erreur dans l'onglet SCR-B3D-T",B313&amp;" erreur(s) dans l'état SCR-B3D-T")</f>
        <v>Aucune erreur dans l'onglet SCR-B3D-T</v>
      </c>
      <c r="D313" s="406" t="s">
        <v>1317</v>
      </c>
    </row>
    <row r="314" spans="1:3" ht="15">
      <c r="A314" s="922" t="s">
        <v>20</v>
      </c>
      <c r="B314" s="320">
        <f>IF(ISNUMBER(IF('SCR-B3D-T'!H17=('SCR-B3D-T'!D17-'SCR-B3D-T'!E17)-('SCR-B3D-T'!F17-'SCR-B3D-T'!G17),0,1)),IF('SCR-B3D-T'!H17=('SCR-B3D-T'!D17-'SCR-B3D-T'!E17)-('SCR-B3D-T'!F17-'SCR-B3D-T'!G17),0,1),0)*(1-B315)</f>
        <v>0</v>
      </c>
      <c r="C314" s="318" t="s">
        <v>977</v>
      </c>
    </row>
    <row r="315" spans="1:3" ht="15">
      <c r="A315" s="923"/>
      <c r="B315" s="320">
        <f>IF(ISNUMBER(IF('SCR-B3D-T'!H17&gt;=0,0,1)),IF('SCR-B3D-T'!H17&gt;=0,0,1),0)</f>
        <v>0</v>
      </c>
      <c r="C315" s="318" t="s">
        <v>978</v>
      </c>
    </row>
    <row r="316" spans="1:3" ht="15">
      <c r="A316" s="923"/>
      <c r="B316" s="320">
        <f>IF(ISNUMBER(IF('SCR-B3D-T'!J17=('SCR-B3D-T'!D17-'SCR-B3D-T'!E17)-('SCR-B3D-T'!F17-'SCR-B3D-T'!I17),0,1)),IF('SCR-B3D-T'!J17=('SCR-B3D-T'!D17-'SCR-B3D-T'!E17)-('SCR-B3D-T'!F17-'SCR-B3D-T'!I17),0,1),0)*(1-B317)</f>
        <v>0</v>
      </c>
      <c r="C316" s="318" t="s">
        <v>979</v>
      </c>
    </row>
    <row r="317" spans="1:3" ht="15">
      <c r="A317" s="923"/>
      <c r="B317" s="320">
        <f>IF(ISNUMBER(IF('SCR-B3D-T'!J17&gt;=0,0,1)),IF('SCR-B3D-T'!J17&gt;=0,0,1),0)</f>
        <v>0</v>
      </c>
      <c r="C317" s="318" t="s">
        <v>1601</v>
      </c>
    </row>
    <row r="318" spans="1:3" ht="15">
      <c r="A318" s="923"/>
      <c r="B318" s="320">
        <f>IF(ISNUMBER(IF('SCR-B3D-T'!H19=('SCR-B3D-T'!D19-'SCR-B3D-T'!E19)-('SCR-B3D-T'!F19-'SCR-B3D-T'!G19),0,1)),IF('SCR-B3D-T'!H19=('SCR-B3D-T'!D19-'SCR-B3D-T'!E19)-('SCR-B3D-T'!F19-'SCR-B3D-T'!G19),0,1),0)*(1-B319)</f>
        <v>0</v>
      </c>
      <c r="C318" s="318" t="s">
        <v>981</v>
      </c>
    </row>
    <row r="319" spans="1:3" ht="15">
      <c r="A319" s="923"/>
      <c r="B319" s="320">
        <f>IF(ISNUMBER(IF('SCR-B3D-T'!H19&gt;=0,0,1)),IF('SCR-B3D-T'!H19&gt;=0,0,1),0)</f>
        <v>0</v>
      </c>
      <c r="C319" s="318" t="s">
        <v>1602</v>
      </c>
    </row>
    <row r="320" spans="1:3" ht="15">
      <c r="A320" s="923"/>
      <c r="B320" s="320">
        <f>IF(ISNUMBER(IF('SCR-B3D-T'!J19=('SCR-B3D-T'!D19-'SCR-B3D-T'!E19)-('SCR-B3D-T'!F19-'SCR-B3D-T'!I19),0,1)),IF('SCR-B3D-T'!J19=('SCR-B3D-T'!D19-'SCR-B3D-T'!E19)-('SCR-B3D-T'!F19-'SCR-B3D-T'!I19),0,1),0)*(1-B321)</f>
        <v>0</v>
      </c>
      <c r="C320" s="318" t="s">
        <v>983</v>
      </c>
    </row>
    <row r="321" spans="1:3" ht="15">
      <c r="A321" s="923"/>
      <c r="B321" s="320">
        <f>IF(ISNUMBER(IF('SCR-B3D-T'!J19&gt;=0,0,1)),IF('SCR-B3D-T'!J19&gt;=0,0,1),0)</f>
        <v>0</v>
      </c>
      <c r="C321" s="318" t="s">
        <v>984</v>
      </c>
    </row>
    <row r="322" spans="1:3" ht="15">
      <c r="A322" s="923"/>
      <c r="B322" s="320">
        <f>IF(ISNUMBER(IF('SCR-B3D-T'!H21=('SCR-B3D-T'!D21-'SCR-B3D-T'!E21)-('SCR-B3D-T'!F21-'SCR-B3D-T'!G21),0,1)),IF('SCR-B3D-T'!H21=('SCR-B3D-T'!D21-'SCR-B3D-T'!E21)-('SCR-B3D-T'!F21-'SCR-B3D-T'!G21),0,1),0)*(1-B323)</f>
        <v>0</v>
      </c>
      <c r="C322" s="318" t="s">
        <v>985</v>
      </c>
    </row>
    <row r="323" spans="1:3" ht="15">
      <c r="A323" s="923"/>
      <c r="B323" s="320">
        <f>IF(ISNUMBER(IF('SCR-B3D-T'!H21&gt;=0,0,1)),IF('SCR-B3D-T'!H21&gt;=0,0,1),0)</f>
        <v>0</v>
      </c>
      <c r="C323" s="318" t="s">
        <v>1603</v>
      </c>
    </row>
    <row r="324" spans="1:3" ht="15">
      <c r="A324" s="923"/>
      <c r="B324" s="320">
        <f>IF(ISNUMBER(IF('SCR-B3D-T'!J21=('SCR-B3D-T'!D21-'SCR-B3D-T'!E21)-('SCR-B3D-T'!F21-'SCR-B3D-T'!I21),0,1)),IF('SCR-B3D-T'!J21=('SCR-B3D-T'!D21-'SCR-B3D-T'!E21)-('SCR-B3D-T'!F21-'SCR-B3D-T'!I21),0,1),0)*(1-B325)</f>
        <v>0</v>
      </c>
      <c r="C324" s="318" t="s">
        <v>987</v>
      </c>
    </row>
    <row r="325" spans="1:3" ht="15">
      <c r="A325" s="923"/>
      <c r="B325" s="320">
        <f>IF(ISNUMBER(IF('SCR-B3D-T'!J21&gt;=0,0,1)),IF('SCR-B3D-T'!J21&gt;=0,0,1),0)</f>
        <v>0</v>
      </c>
      <c r="C325" s="318" t="s">
        <v>1604</v>
      </c>
    </row>
    <row r="326" spans="1:3" ht="15">
      <c r="A326" s="923"/>
      <c r="B326" s="320">
        <f>IF(ISNUMBER(IF('SCR-B3D-T'!H24=('SCR-B3D-T'!D24-'SCR-B3D-T'!E24)-('SCR-B3D-T'!F24-'SCR-B3D-T'!G24),0,1)),IF('SCR-B3D-T'!H24=('SCR-B3D-T'!D24-'SCR-B3D-T'!E24)-('SCR-B3D-T'!F24-'SCR-B3D-T'!G24),0,1*IF(AND(('SCR-B3D-T'!D24-'SCR-B3D-T'!E24)-('SCR-B3D-T'!F24-'SCR-B3D-T'!G24)&lt;0,'SCR-B3D-T'!H24=0),0,1)),0)*(1-B327)</f>
        <v>0</v>
      </c>
      <c r="C326" s="318" t="s">
        <v>989</v>
      </c>
    </row>
    <row r="327" spans="1:3" ht="15">
      <c r="A327" s="923"/>
      <c r="B327" s="320">
        <f>IF(ISNUMBER(IF('SCR-B3D-T'!H24&gt;=0,0,1)),IF('SCR-B3D-T'!H24&gt;=0,0,1),0)</f>
        <v>0</v>
      </c>
      <c r="C327" s="318" t="s">
        <v>1605</v>
      </c>
    </row>
    <row r="328" spans="1:3" ht="15">
      <c r="A328" s="923"/>
      <c r="B328" s="320">
        <f>IF(ISNUMBER(IF('SCR-B3D-T'!J24=('SCR-B3D-T'!D24-'SCR-B3D-T'!E24)-('SCR-B3D-T'!F24-'SCR-B3D-T'!I24),0,1)),IF('SCR-B3D-T'!J24=('SCR-B3D-T'!D24-'SCR-B3D-T'!E24)-('SCR-B3D-T'!F24-'SCR-B3D-T'!I24),0,1*IF(AND(('SCR-B3D-T'!D24-'SCR-B3D-T'!E24)-('SCR-B3D-T'!F24-'SCR-B3D-T'!I24)&lt;0,'SCR-B3D-T'!J24=0),0,1)),0)*(1-B329)</f>
        <v>0</v>
      </c>
      <c r="C328" s="318" t="s">
        <v>991</v>
      </c>
    </row>
    <row r="329" spans="1:3" ht="15">
      <c r="A329" s="923"/>
      <c r="B329" s="320">
        <f>IF(ISNUMBER(IF('SCR-B3D-T'!J24&gt;=0,0,1)),IF('SCR-B3D-T'!J24&gt;=0,0,1),0)</f>
        <v>0</v>
      </c>
      <c r="C329" s="318" t="s">
        <v>1606</v>
      </c>
    </row>
    <row r="330" spans="1:3" ht="15">
      <c r="A330" s="923"/>
      <c r="B330" s="320">
        <f>IF(ISNUMBER(IF('SCR-B3D-T'!H25=('SCR-B3D-T'!D25-'SCR-B3D-T'!E25)-('SCR-B3D-T'!F25-'SCR-B3D-T'!G25),0,1)),IF('SCR-B3D-T'!H25=('SCR-B3D-T'!D25-'SCR-B3D-T'!E25)-('SCR-B3D-T'!F25-'SCR-B3D-T'!G25),0,1*IF(AND(('SCR-B3D-T'!D25-'SCR-B3D-T'!E25)-('SCR-B3D-T'!F25-'SCR-B3D-T'!G25)&lt;0,'SCR-B3D-T'!H25=0),0,1)),0)*(1-B331)</f>
        <v>0</v>
      </c>
      <c r="C330" s="318" t="s">
        <v>993</v>
      </c>
    </row>
    <row r="331" spans="1:3" ht="15">
      <c r="A331" s="923"/>
      <c r="B331" s="320">
        <f>IF(ISNUMBER(IF('SCR-B3D-T'!H25&gt;=0,0,1)),IF('SCR-B3D-T'!H25&gt;=0,0,1),0)</f>
        <v>0</v>
      </c>
      <c r="C331" s="318" t="s">
        <v>1607</v>
      </c>
    </row>
    <row r="332" spans="1:3" ht="15">
      <c r="A332" s="923"/>
      <c r="B332" s="320">
        <f>IF(ISNUMBER(IF('SCR-B3D-T'!J25=('SCR-B3D-T'!D25-'SCR-B3D-T'!E25)-('SCR-B3D-T'!F25-'SCR-B3D-T'!I25),0,1)),IF('SCR-B3D-T'!J25=('SCR-B3D-T'!D25-'SCR-B3D-T'!E25)-('SCR-B3D-T'!F25-'SCR-B3D-T'!I25),0,1*IF(AND(('SCR-B3D-T'!D25-'SCR-B3D-T'!E25)-('SCR-B3D-T'!F25-'SCR-B3D-T'!I25)&lt;0,'SCR-B3D-T'!J25=0),0,1)),0)*(1-B333)</f>
        <v>0</v>
      </c>
      <c r="C332" s="318" t="s">
        <v>995</v>
      </c>
    </row>
    <row r="333" spans="1:3" ht="15">
      <c r="A333" s="923"/>
      <c r="B333" s="320">
        <f>IF(ISNUMBER(IF('SCR-B3D-T'!J25&gt;=0,0,1)),IF('SCR-B3D-T'!J25&gt;=0,0,1),0)</f>
        <v>0</v>
      </c>
      <c r="C333" s="318" t="s">
        <v>1608</v>
      </c>
    </row>
    <row r="334" spans="1:3" ht="15">
      <c r="A334" s="923"/>
      <c r="B334" s="320">
        <f>IF(ISNUMBER(IF('SCR-B3D-T'!H26=('SCR-B3D-T'!D26-'SCR-B3D-T'!E26)-('SCR-B3D-T'!F26-'SCR-B3D-T'!G26),0,1)),IF('SCR-B3D-T'!H26=('SCR-B3D-T'!D26-'SCR-B3D-T'!E26)-('SCR-B3D-T'!F26-'SCR-B3D-T'!G26),0,1*IF(AND(('SCR-B3D-T'!D26-'SCR-B3D-T'!E26)-('SCR-B3D-T'!F26-'SCR-B3D-T'!G26)&lt;0,'SCR-B3D-T'!H26=0),0,1)),0)*(1-B335)</f>
        <v>0</v>
      </c>
      <c r="C334" s="318" t="s">
        <v>1013</v>
      </c>
    </row>
    <row r="335" spans="1:3" ht="15">
      <c r="A335" s="923"/>
      <c r="B335" s="320">
        <f>IF(ISNUMBER(IF('SCR-B3D-T'!H26&gt;=0,0,1)),IF('SCR-B3D-T'!H26&gt;=0,0,1),0)</f>
        <v>0</v>
      </c>
      <c r="C335" s="318" t="s">
        <v>1609</v>
      </c>
    </row>
    <row r="336" spans="1:3" ht="15">
      <c r="A336" s="923"/>
      <c r="B336" s="320">
        <f>IF(ISNUMBER(IF('SCR-B3D-T'!J26=('SCR-B3D-T'!D26-'SCR-B3D-T'!E26)-('SCR-B3D-T'!F26-'SCR-B3D-T'!I26),0,1)),IF('SCR-B3D-T'!J26=('SCR-B3D-T'!D26-'SCR-B3D-T'!E26)-('SCR-B3D-T'!F26-'SCR-B3D-T'!I26),0,1*IF(AND(('SCR-B3D-T'!D26-'SCR-B3D-T'!E26)-('SCR-B3D-T'!F26-'SCR-B3D-T'!I26)&lt;0,'SCR-B3D-T'!J26=0),0,1)),0)*(1-B337)</f>
        <v>0</v>
      </c>
      <c r="C336" s="318" t="s">
        <v>999</v>
      </c>
    </row>
    <row r="337" spans="1:3" ht="15">
      <c r="A337" s="923"/>
      <c r="B337" s="320">
        <f>IF(ISNUMBER(IF('SCR-B3D-T'!J26&gt;=0,0,1)),IF('SCR-B3D-T'!J26&gt;=0,0,1),0)</f>
        <v>0</v>
      </c>
      <c r="C337" s="318" t="s">
        <v>1610</v>
      </c>
    </row>
    <row r="338" spans="1:3" ht="14.25" customHeight="1">
      <c r="A338" s="923"/>
      <c r="B338" s="320">
        <f>IF(ISNUMBER(IF('SCR-B3D-T'!H28=('SCR-B3D-T'!D28-'SCR-B3D-T'!E28)-('SCR-B3D-T'!F28-'SCR-B3D-T'!G28),0,1)),IF('SCR-B3D-T'!H28=('SCR-B3D-T'!D28-'SCR-B3D-T'!E28)-('SCR-B3D-T'!F28-'SCR-B3D-T'!G28),0,1),0)*(1-B339)</f>
        <v>0</v>
      </c>
      <c r="C338" s="318" t="s">
        <v>1001</v>
      </c>
    </row>
    <row r="339" spans="1:3" ht="14.25" customHeight="1">
      <c r="A339" s="923"/>
      <c r="B339" s="320">
        <f>IF(ISNUMBER(IF('SCR-B3D-T'!H28&gt;=0,0,1)),IF('SCR-B3D-T'!H28&gt;=0,0,1),0)</f>
        <v>0</v>
      </c>
      <c r="C339" s="318" t="s">
        <v>1611</v>
      </c>
    </row>
    <row r="340" spans="1:3" ht="15">
      <c r="A340" s="923"/>
      <c r="B340" s="320">
        <f>IF(ISNUMBER(IF('SCR-B3D-T'!J28=('SCR-B3D-T'!D28-'SCR-B3D-T'!E28)-('SCR-B3D-T'!F28-'SCR-B3D-T'!I28),0,1)),IF('SCR-B3D-T'!J28=('SCR-B3D-T'!D28-'SCR-B3D-T'!E28)-('SCR-B3D-T'!F28-'SCR-B3D-T'!I28),0,1),0)*(1-B341)</f>
        <v>0</v>
      </c>
      <c r="C340" s="318" t="s">
        <v>1003</v>
      </c>
    </row>
    <row r="341" spans="1:3" ht="15">
      <c r="A341" s="923"/>
      <c r="B341" s="320">
        <f>IF(ISNUMBER(IF('SCR-B3D-T'!J28&gt;=0,0,1)),IF('SCR-B3D-T'!J28&gt;=0,0,1),0)</f>
        <v>0</v>
      </c>
      <c r="C341" s="318" t="s">
        <v>1633</v>
      </c>
    </row>
    <row r="342" spans="1:3" ht="15">
      <c r="A342" s="923"/>
      <c r="B342" s="320">
        <f>IF(ISNUMBER(IF('SCR-B3D-T'!H30=('SCR-B3D-T'!D30-'SCR-B3D-T'!E30)-('SCR-B3D-T'!F30-'SCR-B3D-T'!G30),0,1)),IF('SCR-B3D-T'!H30=('SCR-B3D-T'!D30-'SCR-B3D-T'!E30)-('SCR-B3D-T'!F30-'SCR-B3D-T'!G30),0,1),0)*(1-B343)</f>
        <v>0</v>
      </c>
      <c r="C342" s="318" t="s">
        <v>1005</v>
      </c>
    </row>
    <row r="343" spans="1:3" ht="15">
      <c r="A343" s="923"/>
      <c r="B343" s="320">
        <f>IF(ISNUMBER(IF('SCR-B3D-T'!H30&gt;=0,0,1)),IF('SCR-B3D-T'!H30&gt;=0,0,1),0)</f>
        <v>0</v>
      </c>
      <c r="C343" s="318" t="s">
        <v>1615</v>
      </c>
    </row>
    <row r="344" spans="1:3" ht="15">
      <c r="A344" s="923"/>
      <c r="B344" s="320">
        <f>IF(ISNUMBER(IF('SCR-B3D-T'!J30=('SCR-B3D-T'!D30-'SCR-B3D-T'!E30)-('SCR-B3D-T'!F30-'SCR-B3D-T'!I30),0,1)),IF('SCR-B3D-T'!J30=('SCR-B3D-T'!D30-'SCR-B3D-T'!E30)-('SCR-B3D-T'!F30-'SCR-B3D-T'!I30),0,1),0)*(1-B345)</f>
        <v>0</v>
      </c>
      <c r="C344" s="318" t="s">
        <v>1007</v>
      </c>
    </row>
    <row r="345" spans="1:3" ht="15">
      <c r="A345" s="923"/>
      <c r="B345" s="320">
        <f>IF(ISNUMBER(IF('SCR-B3D-T'!J30&gt;=0,0,1)),IF('SCR-B3D-T'!J30&gt;=0,0,1),0)</f>
        <v>0</v>
      </c>
      <c r="C345" s="318" t="s">
        <v>1616</v>
      </c>
    </row>
    <row r="346" spans="1:3" ht="15">
      <c r="A346" s="923"/>
      <c r="B346" s="320">
        <f>IF(ISNUMBER(IF('SCR-B3D-T'!H32='SCR-B3D-T'!H34-'SCR-B3D-T'!H17-'SCR-B3D-T'!H19-'SCR-B3D-T'!H21-'SCR-B3D-T'!H23-'SCR-B3D-T'!H28-'SCR-B3D-T'!H30,0,1)),IF('SCR-B3D-T'!H32='SCR-B3D-T'!H34-'SCR-B3D-T'!H17-'SCR-B3D-T'!H19-'SCR-B3D-T'!H21-'SCR-B3D-T'!H23-'SCR-B3D-T'!H28-'SCR-B3D-T'!H30,0,1),0)</f>
        <v>0</v>
      </c>
      <c r="C346" s="318" t="s">
        <v>282</v>
      </c>
    </row>
    <row r="347" spans="1:3" ht="15.75" thickBot="1">
      <c r="A347" s="924"/>
      <c r="B347" s="320">
        <f>IF(ISNUMBER(IF('SCR-B3D-T'!J32='SCR-B3D-T'!J34-'SCR-B3D-T'!J17-'SCR-B3D-T'!J19-'SCR-B3D-T'!J21-'SCR-B3D-T'!J23-'SCR-B3D-T'!J28-'SCR-B3D-T'!J30,0,1)),IF('SCR-B3D-T'!J32='SCR-B3D-T'!J34-'SCR-B3D-T'!J17-'SCR-B3D-T'!J19-'SCR-B3D-T'!J21-'SCR-B3D-T'!J23-'SCR-B3D-T'!J28-'SCR-B3D-T'!J30,0,1),0)</f>
        <v>0</v>
      </c>
      <c r="C347" s="318" t="s">
        <v>283</v>
      </c>
    </row>
    <row r="351" spans="1:4" ht="15.75" thickBot="1">
      <c r="A351" s="322">
        <f>IF(B351=0,0,1)</f>
        <v>0</v>
      </c>
      <c r="B351" s="324">
        <f>SUM(B352:B355)</f>
        <v>0</v>
      </c>
      <c r="C351" s="325" t="str">
        <f>IF(B351=0,"Aucune erreur dans l'onglet SCR-B3E-T",B351&amp;" erreur(s) dans l'état SCR-B3E-T")</f>
        <v>Aucune erreur dans l'onglet SCR-B3E-T</v>
      </c>
      <c r="D351" s="406" t="s">
        <v>1317</v>
      </c>
    </row>
    <row r="352" spans="1:3" ht="15">
      <c r="A352" s="922" t="s">
        <v>21</v>
      </c>
      <c r="B352" s="320">
        <f>IF(ISNUMBER(IF('SCR-B3E-T'!J23='SCR-B3E-T'!J11+'SCR-B3E-T'!J12+'SCR-B3E-T'!J13+'SCR-B3E-T'!J14+'SCR-B3E-T'!J15+'SCR-B3E-T'!J16+'SCR-B3E-T'!J17+'SCR-B3E-T'!J18+'SCR-B3E-T'!J19+'SCR-B3E-T'!J20+'SCR-B3E-T'!J21+'SCR-B3E-T'!J22,0,1)),IF('SCR-B3E-T'!J23='SCR-B3E-T'!J11+'SCR-B3E-T'!J12+'SCR-B3E-T'!J13+'SCR-B3E-T'!J14+'SCR-B3E-T'!J15+'SCR-B3E-T'!J16+'SCR-B3E-T'!J17+'SCR-B3E-T'!J18+'SCR-B3E-T'!J19+'SCR-B3E-T'!J20+'SCR-B3E-T'!J21+'SCR-B3E-T'!J22,0,1),0)</f>
        <v>0</v>
      </c>
      <c r="C352" s="318" t="s">
        <v>266</v>
      </c>
    </row>
    <row r="353" spans="1:3" ht="15">
      <c r="A353" s="923"/>
      <c r="B353" s="323">
        <f>IF(ISNUMBER(IF('SCR-B3E-T'!H31=('SCR-B3E-T'!D31-'SCR-B3E-T'!E31)-('SCR-B3E-T'!F31-'SCR-B3E-T'!G31),0,1)),IF('SCR-B3E-T'!H31=('SCR-B3E-T'!D31-'SCR-B3E-T'!E31)-('SCR-B3E-T'!F31-'SCR-B3E-T'!G31),0,1),0)</f>
        <v>0</v>
      </c>
      <c r="C353" s="331" t="s">
        <v>1532</v>
      </c>
    </row>
    <row r="354" spans="1:3" ht="15">
      <c r="A354" s="923"/>
      <c r="B354" s="320">
        <f>IF(ISNUMBER(IF('SCR-B3E-T'!H31&gt;=0,0,1)),IF('SCR-B3E-T'!H31&gt;=0,0,1),0)</f>
        <v>0</v>
      </c>
      <c r="C354" s="318" t="s">
        <v>1634</v>
      </c>
    </row>
    <row r="355" spans="1:3" ht="15.75" thickBot="1">
      <c r="A355" s="924"/>
      <c r="B355" s="320">
        <f>IF(ISNUMBER(IF('SCR-B3E-T'!D35='SCR-B3E-T'!D37-'SCR-B3E-T'!H31-'SCR-B3E-T'!D33-'SCR-B3E-T'!D26,0,1)),IF('SCR-B3E-T'!D35='SCR-B3E-T'!D37-'SCR-B3E-T'!H31-'SCR-B3E-T'!D33-'SCR-B3E-T'!D26,0,1),0)</f>
        <v>0</v>
      </c>
      <c r="C355" s="318" t="s">
        <v>267</v>
      </c>
    </row>
    <row r="359" spans="1:4" ht="15.75" thickBot="1">
      <c r="A359" s="322">
        <f>IF(B359=0,0,1)</f>
        <v>0</v>
      </c>
      <c r="B359" s="324">
        <f>SUM(B360:B725)</f>
        <v>0</v>
      </c>
      <c r="C359" s="325" t="str">
        <f>IF(B359=0,"Aucune erreur dans l'onglet SCR-B3F-T",B359&amp;" erreur(s) dans l'état SCR-B3F-T")</f>
        <v>Aucune erreur dans l'onglet SCR-B3F-T</v>
      </c>
      <c r="D359" s="406" t="s">
        <v>1317</v>
      </c>
    </row>
    <row r="360" spans="1:3" ht="15">
      <c r="A360" s="925" t="s">
        <v>22</v>
      </c>
      <c r="B360" s="326">
        <f>IF(ISNUMBER('SCR-B3F-T'!D9),IF('SCR-B3F-T'!D9='SCR-B3F-T'!I77,0,1),0)</f>
        <v>0</v>
      </c>
      <c r="C360" s="318" t="s">
        <v>137</v>
      </c>
    </row>
    <row r="361" spans="1:3" ht="15">
      <c r="A361" s="926"/>
      <c r="B361" s="326">
        <f>IF(ISNUMBER('SCR-B3F-T'!D10),IF('SCR-B3F-T'!D10='SCR-B3F-T'!H120,0,1),0)</f>
        <v>0</v>
      </c>
      <c r="C361" s="318" t="s">
        <v>138</v>
      </c>
    </row>
    <row r="362" spans="1:3" ht="15">
      <c r="A362" s="926"/>
      <c r="B362" s="326">
        <f>IF(ISNUMBER('SCR-B3F-T'!D11),IF('SCR-B3F-T'!D11='SCR-B3F-T'!I157,0,1),0)</f>
        <v>0</v>
      </c>
      <c r="C362" s="318" t="s">
        <v>139</v>
      </c>
    </row>
    <row r="363" spans="1:3" ht="15">
      <c r="A363" s="926"/>
      <c r="B363" s="326">
        <f>IF(ISNUMBER('SCR-B3F-T'!D12),IF('SCR-B3F-T'!D12='SCR-B3F-T'!I189,0,1),0)</f>
        <v>0</v>
      </c>
      <c r="C363" s="318" t="s">
        <v>140</v>
      </c>
    </row>
    <row r="364" spans="1:3" ht="15">
      <c r="A364" s="926"/>
      <c r="B364" s="326">
        <f>IF(ISNUMBER('SCR-B3F-T'!D13),IF('SCR-B3F-T'!D13='SCR-B3F-T'!H197,0,1),0)</f>
        <v>0</v>
      </c>
      <c r="C364" s="318" t="s">
        <v>141</v>
      </c>
    </row>
    <row r="365" spans="1:3" ht="15">
      <c r="A365" s="926"/>
      <c r="B365" s="326">
        <f>IF(ISNUMBER('SCR-B3F-T'!D14),IF('SCR-B3F-T'!D14='SCR-B3F-T'!D9+'SCR-B3F-T'!D10+'SCR-B3F-T'!D11+'SCR-B3F-T'!D12+'SCR-B3F-T'!D13-'SCR-B3F-T'!D8,0,1),0)</f>
        <v>0</v>
      </c>
      <c r="C365" s="318" t="s">
        <v>142</v>
      </c>
    </row>
    <row r="366" spans="1:3" ht="15">
      <c r="A366" s="926"/>
      <c r="B366" s="326">
        <f>IF(ISNUMBER('SCR-B3F-T'!D15),IF('SCR-B3F-T'!D15='SCR-B3F-T'!E201,0,1),0)</f>
        <v>0</v>
      </c>
      <c r="C366" s="318" t="s">
        <v>153</v>
      </c>
    </row>
    <row r="367" spans="1:3" ht="15">
      <c r="A367" s="926"/>
      <c r="B367" s="326">
        <f>IF(ISNUMBER('SCR-B3F-T'!D17),IF('SCR-B3F-T'!D17='SCR-B3F-T'!E206,0,1),0)</f>
        <v>0</v>
      </c>
      <c r="C367" s="318" t="s">
        <v>154</v>
      </c>
    </row>
    <row r="368" spans="1:3" ht="15">
      <c r="A368" s="926"/>
      <c r="B368" s="326">
        <f>IF(ISNUMBER('SCR-B3F-T'!D18),IF('SCR-B3F-T'!D18='SCR-B3F-T'!D224,0,1),0)</f>
        <v>0</v>
      </c>
      <c r="C368" s="318" t="s">
        <v>155</v>
      </c>
    </row>
    <row r="369" spans="1:3" ht="15">
      <c r="A369" s="926"/>
      <c r="B369" s="326">
        <f>IF(ISNUMBER('SCR-B3F-T'!D19),IF('SCR-B3F-T'!D19='SCR-B3F-T'!F229,0,1),0)</f>
        <v>0</v>
      </c>
      <c r="C369" s="318" t="s">
        <v>156</v>
      </c>
    </row>
    <row r="370" spans="1:3" ht="15">
      <c r="A370" s="926"/>
      <c r="B370" s="332">
        <f>IF(ISNUMBER('SCR-B3F-T'!D20),IF('SCR-B3F-T'!D20='SCR-B3F-T'!B234,0,1),0)</f>
        <v>0</v>
      </c>
      <c r="C370" s="331" t="s">
        <v>157</v>
      </c>
    </row>
    <row r="371" spans="1:3" ht="15">
      <c r="A371" s="926"/>
      <c r="B371" s="326">
        <f>IF(ISNUMBER('SCR-B3F-T'!D21),IF('SCR-B3F-T'!D21='SCR-B3F-T'!D251,0,1),0)</f>
        <v>0</v>
      </c>
      <c r="C371" s="318" t="s">
        <v>158</v>
      </c>
    </row>
    <row r="372" spans="1:3" ht="15">
      <c r="A372" s="926"/>
      <c r="B372" s="326">
        <f>IF(ISNUMBER('SCR-B3F-T'!D22),IF('SCR-B3F-T'!D22='SCR-B3F-T'!D270,0,1),0)</f>
        <v>0</v>
      </c>
      <c r="C372" s="318" t="s">
        <v>159</v>
      </c>
    </row>
    <row r="373" spans="1:3" ht="15">
      <c r="A373" s="926"/>
      <c r="B373" s="326">
        <f>IF(ISNUMBER(IF('SCR-B3F-T'!D23='SCR-B3F-T'!D17+'SCR-B3F-T'!D18+'SCR-B3F-T'!D19+'SCR-B3F-T'!D20+'SCR-B3F-T'!D21+'SCR-B3F-T'!D22-'SCR-B3F-T'!D16,0,1)),IF('SCR-B3F-T'!D23='SCR-B3F-T'!D17+'SCR-B3F-T'!D18+'SCR-B3F-T'!D19+'SCR-B3F-T'!D20+'SCR-B3F-T'!D21+'SCR-B3F-T'!D22-'SCR-B3F-T'!D16,0,1),0)</f>
        <v>0</v>
      </c>
      <c r="C373" s="318" t="s">
        <v>814</v>
      </c>
    </row>
    <row r="374" spans="1:3" ht="15">
      <c r="A374" s="926"/>
      <c r="B374" s="326">
        <f>IF(ISNUMBER('SCR-B3F-T'!D25),IF('SCR-B3F-T'!D25='SCR-B3F-T'!E282,0,1),0)</f>
        <v>0</v>
      </c>
      <c r="C374" s="318" t="s">
        <v>818</v>
      </c>
    </row>
    <row r="375" spans="1:3" ht="15">
      <c r="A375" s="926"/>
      <c r="B375" s="326">
        <f>IF(ISNUMBER('SCR-B3F-T'!D26),IF('SCR-B3F-T'!D26='SCR-B3F-T'!D8+'SCR-B3F-T'!D15+'SCR-B3F-T'!D16+'SCR-B3F-T'!D24,0,1),0)</f>
        <v>0</v>
      </c>
      <c r="C375" s="318" t="s">
        <v>822</v>
      </c>
    </row>
    <row r="376" spans="1:3" ht="15">
      <c r="A376" s="926"/>
      <c r="B376" s="326">
        <f>IF(ISNUMBER('SCR-B3F-T'!D27),IF('SCR-B3F-T'!D27='SCR-B3F-T'!D26-'SCR-B3F-T'!D28,0,1),0)</f>
        <v>0</v>
      </c>
      <c r="C376" s="318" t="s">
        <v>823</v>
      </c>
    </row>
    <row r="377" spans="1:3" ht="15">
      <c r="A377" s="926"/>
      <c r="B377" s="326">
        <f>IF(ISNUMBER('SCR-B3F-T'!E8),IF('SCR-B3F-T'!E8='SCR-B3F-T'!D8-'SCR-B3F-T'!F8,0,1),0)</f>
        <v>0</v>
      </c>
      <c r="C377" s="318" t="s">
        <v>1650</v>
      </c>
    </row>
    <row r="378" spans="1:3" ht="15">
      <c r="A378" s="926"/>
      <c r="B378" s="326">
        <f>IF(ISNUMBER('SCR-B3F-T'!E9),IF('SCR-B3F-T'!E9='SCR-B3F-T'!D9-'SCR-B3F-T'!F9,0,1),0)</f>
        <v>0</v>
      </c>
      <c r="C378" s="318" t="s">
        <v>143</v>
      </c>
    </row>
    <row r="379" spans="1:3" ht="15">
      <c r="A379" s="926"/>
      <c r="B379" s="326">
        <f>IF(ISNUMBER('SCR-B3F-T'!E10),IF('SCR-B3F-T'!E10='SCR-B3F-T'!D10-'SCR-B3F-T'!F10,0,1),0)</f>
        <v>0</v>
      </c>
      <c r="C379" s="318" t="s">
        <v>144</v>
      </c>
    </row>
    <row r="380" spans="1:3" ht="15">
      <c r="A380" s="926"/>
      <c r="B380" s="326">
        <f>IF(ISNUMBER('SCR-B3F-T'!E11),IF('SCR-B3F-T'!E11='SCR-B3F-T'!D11-'SCR-B3F-T'!F11,0,1),0)</f>
        <v>0</v>
      </c>
      <c r="C380" s="318" t="s">
        <v>145</v>
      </c>
    </row>
    <row r="381" spans="1:3" ht="15">
      <c r="A381" s="926"/>
      <c r="B381" s="326">
        <f>IF(ISNUMBER('SCR-B3F-T'!E12),IF('SCR-B3F-T'!E12='SCR-B3F-T'!D12-'SCR-B3F-T'!F12,0,1),0)</f>
        <v>0</v>
      </c>
      <c r="C381" s="318" t="s">
        <v>146</v>
      </c>
    </row>
    <row r="382" spans="1:3" ht="15">
      <c r="A382" s="926"/>
      <c r="B382" s="326">
        <f>IF(ISNUMBER('SCR-B3F-T'!E13),IF('SCR-B3F-T'!E13='SCR-B3F-T'!D13-'SCR-B3F-T'!F13,0,1),0)</f>
        <v>0</v>
      </c>
      <c r="C382" s="318" t="s">
        <v>147</v>
      </c>
    </row>
    <row r="383" spans="1:3" ht="15">
      <c r="A383" s="926"/>
      <c r="B383" s="326">
        <f>IF(ISNUMBER('SCR-B3F-T'!E14),IF('SCR-B3F-T'!E14='SCR-B3F-T'!D14-'SCR-B3F-T'!F14,0,1),0)</f>
        <v>0</v>
      </c>
      <c r="C383" s="318" t="s">
        <v>810</v>
      </c>
    </row>
    <row r="384" spans="1:3" ht="15">
      <c r="A384" s="926"/>
      <c r="B384" s="326">
        <f>IF(ISNUMBER('SCR-B3F-T'!E15),IF('SCR-B3F-T'!E15='SCR-B3F-T'!D15-'SCR-B3F-T'!F15,0,1),0)</f>
        <v>0</v>
      </c>
      <c r="C384" s="318" t="s">
        <v>812</v>
      </c>
    </row>
    <row r="385" spans="1:3" ht="15">
      <c r="A385" s="926"/>
      <c r="B385" s="326">
        <f>IF(ISNUMBER('SCR-B3F-T'!E16),IF('SCR-B3F-T'!E16='SCR-B3F-T'!D16-'SCR-B3F-T'!F16,0,1),0)</f>
        <v>0</v>
      </c>
      <c r="C385" s="318" t="s">
        <v>815</v>
      </c>
    </row>
    <row r="386" spans="1:3" ht="15">
      <c r="A386" s="926"/>
      <c r="B386" s="326">
        <f>IF(ISNUMBER('SCR-B3F-T'!E17),IF('SCR-B3F-T'!E17='SCR-B3F-T'!D17-'SCR-B3F-T'!F17,0,1),0)</f>
        <v>0</v>
      </c>
      <c r="C386" s="318" t="s">
        <v>160</v>
      </c>
    </row>
    <row r="387" spans="1:3" ht="15">
      <c r="A387" s="926"/>
      <c r="B387" s="326">
        <f>IF(ISNUMBER('SCR-B3F-T'!E18),IF('SCR-B3F-T'!E18='SCR-B3F-T'!D18-'SCR-B3F-T'!F18,0,1),0)</f>
        <v>0</v>
      </c>
      <c r="C387" s="318" t="s">
        <v>161</v>
      </c>
    </row>
    <row r="388" spans="1:3" ht="15">
      <c r="A388" s="926"/>
      <c r="B388" s="326">
        <f>IF(ISNUMBER('SCR-B3F-T'!E19),IF('SCR-B3F-T'!E19='SCR-B3F-T'!D19-'SCR-B3F-T'!F19,0,1),0)</f>
        <v>0</v>
      </c>
      <c r="C388" s="318" t="s">
        <v>162</v>
      </c>
    </row>
    <row r="389" spans="1:3" ht="15">
      <c r="A389" s="926"/>
      <c r="B389" s="326">
        <f>IF(ISNUMBER('SCR-B3F-T'!E20),IF('SCR-B3F-T'!E20='SCR-B3F-T'!D20-'SCR-B3F-T'!F20,0,1),0)</f>
        <v>0</v>
      </c>
      <c r="C389" s="318" t="s">
        <v>163</v>
      </c>
    </row>
    <row r="390" spans="1:3" ht="15">
      <c r="A390" s="926"/>
      <c r="B390" s="326">
        <f>IF(ISNUMBER('SCR-B3F-T'!E21),IF('SCR-B3F-T'!E21='SCR-B3F-T'!D21-'SCR-B3F-T'!F21,0,1),0)</f>
        <v>0</v>
      </c>
      <c r="C390" s="318" t="s">
        <v>164</v>
      </c>
    </row>
    <row r="391" spans="1:3" ht="15">
      <c r="A391" s="926"/>
      <c r="B391" s="326">
        <f>IF(ISNUMBER('SCR-B3F-T'!E22),IF('SCR-B3F-T'!E22='SCR-B3F-T'!D22-'SCR-B3F-T'!F22,0,1),0)</f>
        <v>0</v>
      </c>
      <c r="C391" s="318" t="s">
        <v>165</v>
      </c>
    </row>
    <row r="392" spans="1:3" ht="15">
      <c r="A392" s="926"/>
      <c r="B392" s="326">
        <f>IF(ISNUMBER('SCR-B3F-T'!E23),IF('SCR-B3F-T'!E23='SCR-B3F-T'!D23-'SCR-B3F-T'!F23,0,1),0)</f>
        <v>0</v>
      </c>
      <c r="C392" s="318" t="s">
        <v>816</v>
      </c>
    </row>
    <row r="393" spans="1:3" ht="15">
      <c r="A393" s="926"/>
      <c r="B393" s="326">
        <f>IF(ISNUMBER('SCR-B3F-T'!E24),IF('SCR-B3F-T'!E24='SCR-B3F-T'!D24-'SCR-B3F-T'!F24,0,1),0)</f>
        <v>0</v>
      </c>
      <c r="C393" s="318" t="s">
        <v>819</v>
      </c>
    </row>
    <row r="394" spans="1:3" ht="15">
      <c r="A394" s="926"/>
      <c r="B394" s="326">
        <f>IF(ISNUMBER('SCR-B3F-T'!E25),IF('SCR-B3F-T'!E25='SCR-B3F-T'!D25-'SCR-B3F-T'!F25,0,1),0)</f>
        <v>0</v>
      </c>
      <c r="C394" s="318" t="s">
        <v>820</v>
      </c>
    </row>
    <row r="395" spans="1:3" ht="15">
      <c r="A395" s="926"/>
      <c r="B395" s="326">
        <f>IF(ISNUMBER('SCR-B3F-T'!E26),IF('SCR-B3F-T'!E26='SCR-B3F-T'!D26-'SCR-B3F-T'!F26,0,1),0)</f>
        <v>0</v>
      </c>
      <c r="C395" s="318" t="s">
        <v>824</v>
      </c>
    </row>
    <row r="396" spans="1:3" ht="15">
      <c r="A396" s="926"/>
      <c r="B396" s="326">
        <f>IF(ISNUMBER('SCR-B3F-T'!E27),IF('SCR-B3F-T'!E27='SCR-B3F-T'!D27-'SCR-B3F-T'!F27,0,1),0)</f>
        <v>0</v>
      </c>
      <c r="C396" s="318" t="s">
        <v>825</v>
      </c>
    </row>
    <row r="397" spans="1:3" ht="15">
      <c r="A397" s="926"/>
      <c r="B397" s="326">
        <f>IF(ISNUMBER('SCR-B3F-T'!E28),IF('SCR-B3F-T'!E28='SCR-B3F-T'!D28-'SCR-B3F-T'!F28,0,1),0)</f>
        <v>0</v>
      </c>
      <c r="C397" s="318" t="s">
        <v>826</v>
      </c>
    </row>
    <row r="398" spans="1:3" ht="15">
      <c r="A398" s="926"/>
      <c r="B398" s="326">
        <f>IF(ISNUMBER('SCR-B3F-T'!F9),IF('SCR-B3F-T'!F9='SCR-B3F-T'!L77,0,1),0)</f>
        <v>0</v>
      </c>
      <c r="C398" s="318" t="s">
        <v>148</v>
      </c>
    </row>
    <row r="399" spans="1:3" ht="15">
      <c r="A399" s="926"/>
      <c r="B399" s="326">
        <f>IF(ISNUMBER('SCR-B3F-T'!F10),IF('SCR-B3F-T'!F10='SCR-B3F-T'!K120,0,1),0)</f>
        <v>0</v>
      </c>
      <c r="C399" s="318" t="s">
        <v>149</v>
      </c>
    </row>
    <row r="400" spans="1:3" ht="15">
      <c r="A400" s="926"/>
      <c r="B400" s="326">
        <f>IF(ISNUMBER('SCR-B3F-T'!F11),IF('SCR-B3F-T'!F11='SCR-B3F-T'!L157,0,1),0)</f>
        <v>0</v>
      </c>
      <c r="C400" s="318" t="s">
        <v>150</v>
      </c>
    </row>
    <row r="401" spans="1:3" ht="15">
      <c r="A401" s="926"/>
      <c r="B401" s="326">
        <f>IF(ISNUMBER('SCR-B3F-T'!F12),IF('SCR-B3F-T'!F12='SCR-B3F-T'!L189,0,1),0)</f>
        <v>0</v>
      </c>
      <c r="C401" s="318" t="s">
        <v>151</v>
      </c>
    </row>
    <row r="402" spans="1:3" ht="15">
      <c r="A402" s="926"/>
      <c r="B402" s="326">
        <f>IF(ISNUMBER('SCR-B3F-T'!F13),IF('SCR-B3F-T'!F13='SCR-B3F-T'!K197,0,1),0)</f>
        <v>0</v>
      </c>
      <c r="C402" s="318" t="s">
        <v>152</v>
      </c>
    </row>
    <row r="403" spans="1:3" ht="15">
      <c r="A403" s="926"/>
      <c r="B403" s="326">
        <f>IF(ISNUMBER('SCR-B3F-T'!F14),IF('SCR-B3F-T'!F14='SCR-B3F-T'!F9+'SCR-B3F-T'!F10+'SCR-B3F-T'!F11+'SCR-B3F-T'!F12+'SCR-B3F-T'!F13-'SCR-B3F-T'!F8,0,1),0)</f>
        <v>0</v>
      </c>
      <c r="C403" s="318" t="s">
        <v>811</v>
      </c>
    </row>
    <row r="404" spans="1:3" ht="15">
      <c r="A404" s="926"/>
      <c r="B404" s="326">
        <f>IF(ISNUMBER('SCR-B3F-T'!F15),IF('SCR-B3F-T'!F15='SCR-B3F-T'!H201,0,1),0)</f>
        <v>0</v>
      </c>
      <c r="C404" s="318" t="s">
        <v>813</v>
      </c>
    </row>
    <row r="405" spans="1:3" ht="15">
      <c r="A405" s="926"/>
      <c r="B405" s="326">
        <f>IF(ISNUMBER('SCR-B3F-T'!F17),IF('SCR-B3F-T'!F17='SCR-B3F-T'!H206,0,1),0)</f>
        <v>0</v>
      </c>
      <c r="C405" s="318" t="s">
        <v>166</v>
      </c>
    </row>
    <row r="406" spans="1:3" ht="15">
      <c r="A406" s="926"/>
      <c r="B406" s="326">
        <f>IF(ISNUMBER('SCR-B3F-T'!F18),IF('SCR-B3F-T'!F18='SCR-B3F-T'!F224,0,1),0)</f>
        <v>0</v>
      </c>
      <c r="C406" s="318" t="s">
        <v>167</v>
      </c>
    </row>
    <row r="407" spans="1:3" ht="15">
      <c r="A407" s="926"/>
      <c r="B407" s="326">
        <f>IF(ISNUMBER('SCR-B3F-T'!F19),IF('SCR-B3F-T'!F19='SCR-B3F-T'!I229,0,1),0)</f>
        <v>0</v>
      </c>
      <c r="C407" s="318" t="s">
        <v>168</v>
      </c>
    </row>
    <row r="408" spans="1:3" ht="15">
      <c r="A408" s="926"/>
      <c r="B408" s="326">
        <f>IF(ISNUMBER('SCR-B3F-T'!F20),IF('SCR-B3F-T'!F20='SCR-B3F-T'!F234,0,1),0)</f>
        <v>0</v>
      </c>
      <c r="C408" s="318" t="s">
        <v>169</v>
      </c>
    </row>
    <row r="409" spans="1:3" ht="15">
      <c r="A409" s="926"/>
      <c r="B409" s="326">
        <f>IF(ISNUMBER('SCR-B3F-T'!F21),IF('SCR-B3F-T'!F21='SCR-B3F-T'!F251,0,1),0)</f>
        <v>0</v>
      </c>
      <c r="C409" s="318" t="s">
        <v>170</v>
      </c>
    </row>
    <row r="410" spans="1:3" ht="15">
      <c r="A410" s="926"/>
      <c r="B410" s="326">
        <f>IF(ISNUMBER('SCR-B3F-T'!F22),IF('SCR-B3F-T'!F22='SCR-B3F-T'!F270,0,1),0)</f>
        <v>0</v>
      </c>
      <c r="C410" s="318" t="s">
        <v>171</v>
      </c>
    </row>
    <row r="411" spans="1:3" ht="15">
      <c r="A411" s="926"/>
      <c r="B411" s="326">
        <f>IF(ISNUMBER('SCR-B3F-T'!F23),IF('SCR-B3F-T'!F23='SCR-B3F-T'!F17+'SCR-B3F-T'!F18+'SCR-B3F-T'!F19+'SCR-B3F-T'!F20+'SCR-B3F-T'!F21+'SCR-B3F-T'!F22-'SCR-B3F-T'!F16,0,1),0)</f>
        <v>0</v>
      </c>
      <c r="C411" s="318" t="s">
        <v>817</v>
      </c>
    </row>
    <row r="412" spans="1:3" ht="15">
      <c r="A412" s="926"/>
      <c r="B412" s="326">
        <f>IF(ISNUMBER('SCR-B3F-T'!F25),IF('SCR-B3F-T'!F25='SCR-B3F-T'!G282,0,1),0)</f>
        <v>0</v>
      </c>
      <c r="C412" s="318" t="s">
        <v>821</v>
      </c>
    </row>
    <row r="413" spans="1:3" ht="15">
      <c r="A413" s="926"/>
      <c r="B413" s="326">
        <f>IF(ISNUMBER('SCR-B3F-T'!F26),IF('SCR-B3F-T'!F26='SCR-B3F-T'!F8+'SCR-B3F-T'!F15+'SCR-B3F-T'!F16+'SCR-B3F-T'!F24,0,1),0)</f>
        <v>0</v>
      </c>
      <c r="C413" s="318" t="s">
        <v>827</v>
      </c>
    </row>
    <row r="414" spans="1:3" ht="15">
      <c r="A414" s="926"/>
      <c r="B414" s="326">
        <f>IF(ISNUMBER('SCR-B3F-T'!F27),IF('SCR-B3F-T'!F27='SCR-B3F-T'!F26-'SCR-B3F-T'!F28,0,1),0)</f>
        <v>0</v>
      </c>
      <c r="C414" s="318" t="s">
        <v>828</v>
      </c>
    </row>
    <row r="415" spans="1:3" ht="15">
      <c r="A415" s="926"/>
      <c r="B415" s="326">
        <f>IF(ISNUMBER('SCR-B3F-T'!D31),IF('SCR-B3F-T'!D31='SCR-B3F-T'!N321,0,1),0)</f>
        <v>0</v>
      </c>
      <c r="C415" s="318" t="s">
        <v>172</v>
      </c>
    </row>
    <row r="416" spans="1:3" ht="15">
      <c r="A416" s="926"/>
      <c r="B416" s="332">
        <f>IF(ISNUMBER('SCR-B3F-T'!D32),IF('SCR-B3F-T'!D32='SCR-B3F-T'!J349,0,1),0)</f>
        <v>0</v>
      </c>
      <c r="C416" s="331" t="s">
        <v>173</v>
      </c>
    </row>
    <row r="417" spans="1:3" ht="15">
      <c r="A417" s="926"/>
      <c r="B417" s="326">
        <f>IF(ISNUMBER('SCR-B3F-T'!D33),IF('SCR-B3F-T'!D33='SCR-B3F-T'!M374,0,1),0)</f>
        <v>0</v>
      </c>
      <c r="C417" s="318" t="s">
        <v>174</v>
      </c>
    </row>
    <row r="418" spans="1:3" ht="15">
      <c r="A418" s="926"/>
      <c r="B418" s="326">
        <f>IF(ISNUMBER('SCR-B3F-T'!D34),IF('SCR-B3F-T'!D34='SCR-B3F-T'!D31+'SCR-B3F-T'!D32+'SCR-B3F-T'!D33-'SCR-B3F-T'!D30,0,1),0)</f>
        <v>0</v>
      </c>
      <c r="C418" s="318" t="s">
        <v>829</v>
      </c>
    </row>
    <row r="419" spans="1:3" ht="15">
      <c r="A419" s="926"/>
      <c r="B419" s="326">
        <f>IF(ISNUMBER('SCR-B3F-T'!E30),IF('SCR-B3F-T'!E30='SCR-B3F-T'!D30-'SCR-B3F-T'!F30,0,1),0)</f>
        <v>0</v>
      </c>
      <c r="C419" s="318" t="s">
        <v>830</v>
      </c>
    </row>
    <row r="420" spans="1:3" ht="15">
      <c r="A420" s="926"/>
      <c r="B420" s="326">
        <f>IF(ISNUMBER('SCR-B3F-T'!E31),IF('SCR-B3F-T'!E31='SCR-B3F-T'!D31-'SCR-B3F-T'!F31,0,1),0)</f>
        <v>0</v>
      </c>
      <c r="C420" s="318" t="s">
        <v>175</v>
      </c>
    </row>
    <row r="421" spans="1:3" ht="15">
      <c r="A421" s="926"/>
      <c r="B421" s="326">
        <f>IF(ISNUMBER('SCR-B3F-T'!E32),IF('SCR-B3F-T'!E32='SCR-B3F-T'!D32-'SCR-B3F-T'!F32,0,1),0)</f>
        <v>0</v>
      </c>
      <c r="C421" s="318" t="s">
        <v>176</v>
      </c>
    </row>
    <row r="422" spans="1:3" ht="15">
      <c r="A422" s="926"/>
      <c r="B422" s="326">
        <f>IF(ISNUMBER('SCR-B3F-T'!E33),IF('SCR-B3F-T'!E33='SCR-B3F-T'!D33-'SCR-B3F-T'!F33,0,1),0)</f>
        <v>0</v>
      </c>
      <c r="C422" s="318" t="s">
        <v>177</v>
      </c>
    </row>
    <row r="423" spans="1:3" ht="15">
      <c r="A423" s="926"/>
      <c r="B423" s="326">
        <f>IF(ISNUMBER('SCR-B3F-T'!E34),IF('SCR-B3F-T'!E34='SCR-B3F-T'!D34-'SCR-B3F-T'!F34,0,1),0)</f>
        <v>0</v>
      </c>
      <c r="C423" s="318" t="s">
        <v>831</v>
      </c>
    </row>
    <row r="424" spans="1:3" ht="15">
      <c r="A424" s="926"/>
      <c r="B424" s="326">
        <f>IF(ISNUMBER('SCR-B3F-T'!F31),IF('SCR-B3F-T'!F31='SCR-B3F-T'!Q321,0,1),0)</f>
        <v>0</v>
      </c>
      <c r="C424" s="318" t="s">
        <v>178</v>
      </c>
    </row>
    <row r="425" spans="1:3" ht="15">
      <c r="A425" s="926"/>
      <c r="B425" s="332">
        <f>IF(ISNUMBER('SCR-B3F-T'!F32),IF('SCR-B3F-T'!F32='SCR-B3F-T'!M349,0,1),0)</f>
        <v>0</v>
      </c>
      <c r="C425" s="331" t="s">
        <v>179</v>
      </c>
    </row>
    <row r="426" spans="1:3" ht="15">
      <c r="A426" s="926"/>
      <c r="B426" s="326">
        <f>IF(ISNUMBER('SCR-B3F-T'!F33),IF('SCR-B3F-T'!F33='SCR-B3F-T'!P374,0,1),0)</f>
        <v>0</v>
      </c>
      <c r="C426" s="318" t="s">
        <v>180</v>
      </c>
    </row>
    <row r="427" spans="1:3" ht="15">
      <c r="A427" s="926"/>
      <c r="B427" s="326">
        <f>IF(ISNUMBER('SCR-B3F-T'!F34),IF('SCR-B3F-T'!F34='SCR-B3F-T'!F31+'SCR-B3F-T'!F32+'SCR-B3F-T'!F33-'SCR-B3F-T'!F30,0,1),0)</f>
        <v>0</v>
      </c>
      <c r="C427" s="318" t="s">
        <v>11</v>
      </c>
    </row>
    <row r="428" spans="1:3" ht="15">
      <c r="A428" s="926"/>
      <c r="B428" s="326">
        <f>IF(ISNUMBER('SCR-B3F-T'!G39),IF('SCR-B3F-T'!G39='SCR-B3F-T'!F39/'SCR-B3F-T'!E39,0,1),0)</f>
        <v>0</v>
      </c>
      <c r="C428" s="318" t="s">
        <v>184</v>
      </c>
    </row>
    <row r="429" spans="1:3" ht="15">
      <c r="A429" s="926"/>
      <c r="B429" s="326">
        <f>IF(ISNUMBER('SCR-B3F-T'!G40),IF('SCR-B3F-T'!G40='SCR-B3F-T'!F40/'SCR-B3F-T'!E40,0,1),0)</f>
        <v>0</v>
      </c>
      <c r="C429" s="318" t="s">
        <v>185</v>
      </c>
    </row>
    <row r="430" spans="1:3" ht="15">
      <c r="A430" s="926"/>
      <c r="B430" s="326">
        <f>IF(ISNUMBER('SCR-B3F-T'!G41),IF('SCR-B3F-T'!G41='SCR-B3F-T'!F41/'SCR-B3F-T'!E41,0,1),0)</f>
        <v>0</v>
      </c>
      <c r="C430" s="318" t="s">
        <v>186</v>
      </c>
    </row>
    <row r="431" spans="1:3" ht="15">
      <c r="A431" s="926"/>
      <c r="B431" s="326">
        <f>IF(ISNUMBER('SCR-B3F-T'!G42),IF('SCR-B3F-T'!G42='SCR-B3F-T'!F42/'SCR-B3F-T'!E42,0,1),0)</f>
        <v>0</v>
      </c>
      <c r="C431" s="318" t="s">
        <v>187</v>
      </c>
    </row>
    <row r="432" spans="1:3" ht="15">
      <c r="A432" s="926"/>
      <c r="B432" s="326">
        <f>IF(ISNUMBER('SCR-B3F-T'!G43),IF('SCR-B3F-T'!G43='SCR-B3F-T'!F43/'SCR-B3F-T'!E43,0,1),0)</f>
        <v>0</v>
      </c>
      <c r="C432" s="318" t="s">
        <v>188</v>
      </c>
    </row>
    <row r="433" spans="1:3" ht="15">
      <c r="A433" s="926"/>
      <c r="B433" s="326">
        <f>IF(ISNUMBER('SCR-B3F-T'!G44),IF('SCR-B3F-T'!G44='SCR-B3F-T'!F44/'SCR-B3F-T'!E44,0,1),0)</f>
        <v>0</v>
      </c>
      <c r="C433" s="318" t="s">
        <v>189</v>
      </c>
    </row>
    <row r="434" spans="1:3" ht="15">
      <c r="A434" s="926"/>
      <c r="B434" s="326">
        <f>IF(ISNUMBER('SCR-B3F-T'!G45),IF('SCR-B3F-T'!G45='SCR-B3F-T'!F45/'SCR-B3F-T'!E45,0,1),0)</f>
        <v>0</v>
      </c>
      <c r="C434" s="318" t="s">
        <v>190</v>
      </c>
    </row>
    <row r="435" spans="1:3" ht="15">
      <c r="A435" s="926"/>
      <c r="B435" s="326">
        <f>IF(ISNUMBER('SCR-B3F-T'!G46),IF('SCR-B3F-T'!G46='SCR-B3F-T'!F46/'SCR-B3F-T'!E46,0,1),0)</f>
        <v>0</v>
      </c>
      <c r="C435" s="318" t="s">
        <v>191</v>
      </c>
    </row>
    <row r="436" spans="1:3" ht="15">
      <c r="A436" s="926"/>
      <c r="B436" s="326">
        <f>IF(ISNUMBER('SCR-B3F-T'!G47),IF('SCR-B3F-T'!G47='SCR-B3F-T'!F47/'SCR-B3F-T'!E47,0,1),0)</f>
        <v>0</v>
      </c>
      <c r="C436" s="318" t="s">
        <v>192</v>
      </c>
    </row>
    <row r="437" spans="1:3" ht="15">
      <c r="A437" s="926"/>
      <c r="B437" s="326">
        <f>IF(ISNUMBER('SCR-B3F-T'!G48),IF('SCR-B3F-T'!G48='SCR-B3F-T'!F48/'SCR-B3F-T'!E48,0,1),0)</f>
        <v>0</v>
      </c>
      <c r="C437" s="318" t="s">
        <v>193</v>
      </c>
    </row>
    <row r="438" spans="1:3" ht="15">
      <c r="A438" s="926"/>
      <c r="B438" s="326">
        <f>IF(ISNUMBER('SCR-B3F-T'!G49),IF('SCR-B3F-T'!G49='SCR-B3F-T'!F49/'SCR-B3F-T'!E49,0,1),0)</f>
        <v>0</v>
      </c>
      <c r="C438" s="318" t="s">
        <v>194</v>
      </c>
    </row>
    <row r="439" spans="1:3" ht="15">
      <c r="A439" s="926"/>
      <c r="B439" s="326">
        <f>IF(ISNUMBER('SCR-B3F-T'!G50),IF('SCR-B3F-T'!G50='SCR-B3F-T'!F50/'SCR-B3F-T'!E50,0,1),0)</f>
        <v>0</v>
      </c>
      <c r="C439" s="318" t="s">
        <v>195</v>
      </c>
    </row>
    <row r="440" spans="1:3" ht="15">
      <c r="A440" s="926"/>
      <c r="B440" s="326">
        <f>IF(ISNUMBER('SCR-B3F-T'!G51),IF('SCR-B3F-T'!G51='SCR-B3F-T'!F51/'SCR-B3F-T'!E51,0,1),0)</f>
        <v>0</v>
      </c>
      <c r="C440" s="318" t="s">
        <v>196</v>
      </c>
    </row>
    <row r="441" spans="1:3" ht="15">
      <c r="A441" s="926"/>
      <c r="B441" s="326">
        <f>IF(ISNUMBER('SCR-B3F-T'!G52),IF('SCR-B3F-T'!G52='SCR-B3F-T'!F52/'SCR-B3F-T'!E52,0,1),0)</f>
        <v>0</v>
      </c>
      <c r="C441" s="318" t="s">
        <v>197</v>
      </c>
    </row>
    <row r="442" spans="1:3" ht="15">
      <c r="A442" s="926"/>
      <c r="B442" s="326">
        <f>IF(ISNUMBER('SCR-B3F-T'!G53),IF('SCR-B3F-T'!G53='SCR-B3F-T'!F53/'SCR-B3F-T'!E53,0,1),0)</f>
        <v>0</v>
      </c>
      <c r="C442" s="318" t="s">
        <v>198</v>
      </c>
    </row>
    <row r="443" spans="1:3" ht="15">
      <c r="A443" s="926"/>
      <c r="B443" s="326">
        <f>IF(ISNUMBER('SCR-B3F-T'!G54),IF('SCR-B3F-T'!G54='SCR-B3F-T'!F54/'SCR-B3F-T'!E54,0,1),0)</f>
        <v>0</v>
      </c>
      <c r="C443" s="318" t="s">
        <v>199</v>
      </c>
    </row>
    <row r="444" spans="1:3" ht="15">
      <c r="A444" s="926"/>
      <c r="B444" s="326">
        <f>IF(ISNUMBER('SCR-B3F-T'!G55),IF('SCR-B3F-T'!G55='SCR-B3F-T'!F55/'SCR-B3F-T'!E55,0,1),0)</f>
        <v>0</v>
      </c>
      <c r="C444" s="318" t="s">
        <v>200</v>
      </c>
    </row>
    <row r="445" spans="1:3" ht="15">
      <c r="A445" s="926"/>
      <c r="B445" s="326">
        <f>IF(ISNUMBER('SCR-B3F-T'!G56),IF('SCR-B3F-T'!G56='SCR-B3F-T'!F56/'SCR-B3F-T'!E56,0,1),0)</f>
        <v>0</v>
      </c>
      <c r="C445" s="318" t="s">
        <v>201</v>
      </c>
    </row>
    <row r="446" spans="1:3" ht="15">
      <c r="A446" s="926"/>
      <c r="B446" s="326">
        <f>IF(ISNUMBER('SCR-B3F-T'!G57),IF('SCR-B3F-T'!G57='SCR-B3F-T'!F57/'SCR-B3F-T'!E57,0,1),0)</f>
        <v>0</v>
      </c>
      <c r="C446" s="318" t="s">
        <v>202</v>
      </c>
    </row>
    <row r="447" spans="1:3" ht="15">
      <c r="A447" s="926"/>
      <c r="B447" s="326">
        <f>IF(ISNUMBER('SCR-B3F-T'!G58),IF('SCR-B3F-T'!G58='SCR-B3F-T'!F58/'SCR-B3F-T'!E58,0,1),0)</f>
        <v>0</v>
      </c>
      <c r="C447" s="318" t="s">
        <v>203</v>
      </c>
    </row>
    <row r="448" spans="1:3" ht="15">
      <c r="A448" s="926"/>
      <c r="B448" s="326">
        <f>IF(ISNUMBER('SCR-B3F-T'!D59),IF('SCR-B3F-T'!D59=SUM('SCR-B3F-T'!D39:D58),0,1),0)</f>
        <v>0</v>
      </c>
      <c r="C448" s="318" t="s">
        <v>181</v>
      </c>
    </row>
    <row r="449" spans="1:3" ht="15">
      <c r="A449" s="926"/>
      <c r="B449" s="326">
        <f>IF(ISNUMBER('SCR-B3F-T'!E59),IF('SCR-B3F-T'!E59=SUM('SCR-B3F-T'!E39:E58),0,1),0)</f>
        <v>0</v>
      </c>
      <c r="C449" s="318" t="s">
        <v>0</v>
      </c>
    </row>
    <row r="450" spans="1:3" ht="15">
      <c r="A450" s="926"/>
      <c r="B450" s="326">
        <f>IF(ISNUMBER('SCR-B3F-T'!F59),IF('SCR-B3F-T'!F59=SUM('SCR-B3F-T'!F39:F58),0,1),0)</f>
        <v>0</v>
      </c>
      <c r="C450" s="318" t="s">
        <v>1</v>
      </c>
    </row>
    <row r="451" spans="1:3" ht="15">
      <c r="A451" s="926"/>
      <c r="B451" s="326">
        <f>IF(ISNUMBER('SCR-B3F-T'!G59),IF('SCR-B3F-T'!G59='SCR-B3F-T'!F59/'SCR-B3F-T'!E59,0,1),0)</f>
        <v>0</v>
      </c>
      <c r="C451" s="318" t="s">
        <v>1651</v>
      </c>
    </row>
    <row r="452" spans="1:3" ht="15">
      <c r="A452" s="926"/>
      <c r="B452" s="326">
        <f>IF(ISNUMBER('SCR-B3F-T'!L39),IF('SCR-B3F-T'!L39='SCR-B3F-T'!I39-'SCR-B3F-T'!J39+'SCR-B3F-T'!K39,0,1),0)</f>
        <v>0</v>
      </c>
      <c r="C452" s="318" t="s">
        <v>210</v>
      </c>
    </row>
    <row r="453" spans="1:3" ht="15">
      <c r="A453" s="926"/>
      <c r="B453" s="326">
        <f>IF(ISNUMBER('SCR-B3F-T'!L40),IF('SCR-B3F-T'!L40='SCR-B3F-T'!I40-'SCR-B3F-T'!J40+'SCR-B3F-T'!K40,0,1),0)</f>
        <v>0</v>
      </c>
      <c r="C453" s="318" t="s">
        <v>211</v>
      </c>
    </row>
    <row r="454" spans="1:3" ht="15">
      <c r="A454" s="926"/>
      <c r="B454" s="326">
        <f>IF(ISNUMBER('SCR-B3F-T'!L41),IF('SCR-B3F-T'!L41='SCR-B3F-T'!I41-'SCR-B3F-T'!J41+'SCR-B3F-T'!K41,0,1),0)</f>
        <v>0</v>
      </c>
      <c r="C454" s="318" t="s">
        <v>212</v>
      </c>
    </row>
    <row r="455" spans="1:3" ht="15">
      <c r="A455" s="926"/>
      <c r="B455" s="326">
        <f>IF(ISNUMBER('SCR-B3F-T'!L42),IF('SCR-B3F-T'!L42='SCR-B3F-T'!I42-'SCR-B3F-T'!J42+'SCR-B3F-T'!K42,0,1),0)</f>
        <v>0</v>
      </c>
      <c r="C455" s="318" t="s">
        <v>213</v>
      </c>
    </row>
    <row r="456" spans="1:3" ht="15">
      <c r="A456" s="926"/>
      <c r="B456" s="326">
        <f>IF(ISNUMBER('SCR-B3F-T'!L43),IF('SCR-B3F-T'!L43='SCR-B3F-T'!I43-'SCR-B3F-T'!J43+'SCR-B3F-T'!K43,0,1),0)</f>
        <v>0</v>
      </c>
      <c r="C456" s="318" t="s">
        <v>214</v>
      </c>
    </row>
    <row r="457" spans="1:3" ht="15">
      <c r="A457" s="926"/>
      <c r="B457" s="326">
        <f>IF(ISNUMBER('SCR-B3F-T'!L44),IF('SCR-B3F-T'!L44='SCR-B3F-T'!I44-'SCR-B3F-T'!J44+'SCR-B3F-T'!K44,0,1),0)</f>
        <v>0</v>
      </c>
      <c r="C457" s="318" t="s">
        <v>215</v>
      </c>
    </row>
    <row r="458" spans="1:3" ht="15">
      <c r="A458" s="926"/>
      <c r="B458" s="326">
        <f>IF(ISNUMBER('SCR-B3F-T'!L45),IF('SCR-B3F-T'!L45='SCR-B3F-T'!I45-'SCR-B3F-T'!J45+'SCR-B3F-T'!K45,0,1),0)</f>
        <v>0</v>
      </c>
      <c r="C458" s="318" t="s">
        <v>216</v>
      </c>
    </row>
    <row r="459" spans="1:3" ht="15">
      <c r="A459" s="926"/>
      <c r="B459" s="326">
        <f>IF(ISNUMBER('SCR-B3F-T'!L46),IF('SCR-B3F-T'!L46='SCR-B3F-T'!I46-'SCR-B3F-T'!J46+'SCR-B3F-T'!K46,0,1),0)</f>
        <v>0</v>
      </c>
      <c r="C459" s="318" t="s">
        <v>217</v>
      </c>
    </row>
    <row r="460" spans="1:3" ht="15">
      <c r="A460" s="926"/>
      <c r="B460" s="326">
        <f>IF(ISNUMBER('SCR-B3F-T'!L47),IF('SCR-B3F-T'!L47='SCR-B3F-T'!I47-'SCR-B3F-T'!J47+'SCR-B3F-T'!K47,0,1),0)</f>
        <v>0</v>
      </c>
      <c r="C460" s="318" t="s">
        <v>218</v>
      </c>
    </row>
    <row r="461" spans="1:3" ht="15">
      <c r="A461" s="926"/>
      <c r="B461" s="326">
        <f>IF(ISNUMBER('SCR-B3F-T'!L48),IF('SCR-B3F-T'!L48='SCR-B3F-T'!I48-'SCR-B3F-T'!J48+'SCR-B3F-T'!K48,0,1),0)</f>
        <v>0</v>
      </c>
      <c r="C461" s="318" t="s">
        <v>219</v>
      </c>
    </row>
    <row r="462" spans="1:3" ht="15">
      <c r="A462" s="926"/>
      <c r="B462" s="326">
        <f>IF(ISNUMBER('SCR-B3F-T'!L49),IF('SCR-B3F-T'!L49='SCR-B3F-T'!I49-'SCR-B3F-T'!J49+'SCR-B3F-T'!K49,0,1),0)</f>
        <v>0</v>
      </c>
      <c r="C462" s="318" t="s">
        <v>220</v>
      </c>
    </row>
    <row r="463" spans="1:3" ht="15">
      <c r="A463" s="926"/>
      <c r="B463" s="326">
        <f>IF(ISNUMBER('SCR-B3F-T'!L50),IF('SCR-B3F-T'!L50='SCR-B3F-T'!I50-'SCR-B3F-T'!J50+'SCR-B3F-T'!K50,0,1),0)</f>
        <v>0</v>
      </c>
      <c r="C463" s="318" t="s">
        <v>221</v>
      </c>
    </row>
    <row r="464" spans="1:3" ht="15">
      <c r="A464" s="926"/>
      <c r="B464" s="326">
        <f>IF(ISNUMBER('SCR-B3F-T'!L51),IF('SCR-B3F-T'!L51='SCR-B3F-T'!I51-'SCR-B3F-T'!J51+'SCR-B3F-T'!K51,0,1),0)</f>
        <v>0</v>
      </c>
      <c r="C464" s="318" t="s">
        <v>222</v>
      </c>
    </row>
    <row r="465" spans="1:3" ht="15">
      <c r="A465" s="926"/>
      <c r="B465" s="326">
        <f>IF(ISNUMBER('SCR-B3F-T'!L52),IF('SCR-B3F-T'!L52='SCR-B3F-T'!I52-'SCR-B3F-T'!J52+'SCR-B3F-T'!K52,0,1),0)</f>
        <v>0</v>
      </c>
      <c r="C465" s="318" t="s">
        <v>223</v>
      </c>
    </row>
    <row r="466" spans="1:3" ht="15">
      <c r="A466" s="926"/>
      <c r="B466" s="326">
        <f>IF(ISNUMBER('SCR-B3F-T'!L53),IF('SCR-B3F-T'!L53='SCR-B3F-T'!I53-'SCR-B3F-T'!J53+'SCR-B3F-T'!K53,0,1),0)</f>
        <v>0</v>
      </c>
      <c r="C466" s="318" t="s">
        <v>224</v>
      </c>
    </row>
    <row r="467" spans="1:3" ht="15">
      <c r="A467" s="926"/>
      <c r="B467" s="326">
        <f>IF(ISNUMBER('SCR-B3F-T'!L54),IF('SCR-B3F-T'!L54='SCR-B3F-T'!I54-'SCR-B3F-T'!J54+'SCR-B3F-T'!K54,0,1),0)</f>
        <v>0</v>
      </c>
      <c r="C467" s="318" t="s">
        <v>225</v>
      </c>
    </row>
    <row r="468" spans="1:3" ht="15">
      <c r="A468" s="926"/>
      <c r="B468" s="326">
        <f>IF(ISNUMBER('SCR-B3F-T'!L55),IF('SCR-B3F-T'!L55='SCR-B3F-T'!I55-'SCR-B3F-T'!J55+'SCR-B3F-T'!K55,0,1),0)</f>
        <v>0</v>
      </c>
      <c r="C468" s="318" t="s">
        <v>226</v>
      </c>
    </row>
    <row r="469" spans="1:3" ht="15">
      <c r="A469" s="926"/>
      <c r="B469" s="326">
        <f>IF(ISNUMBER('SCR-B3F-T'!L56),IF('SCR-B3F-T'!L56='SCR-B3F-T'!I56-'SCR-B3F-T'!J56+'SCR-B3F-T'!K56,0,1),0)</f>
        <v>0</v>
      </c>
      <c r="C469" s="318" t="s">
        <v>227</v>
      </c>
    </row>
    <row r="470" spans="1:3" ht="15">
      <c r="A470" s="926"/>
      <c r="B470" s="326">
        <f>IF(ISNUMBER('SCR-B3F-T'!L57),IF('SCR-B3F-T'!L57='SCR-B3F-T'!I57-'SCR-B3F-T'!J57+'SCR-B3F-T'!K57,0,1),0)</f>
        <v>0</v>
      </c>
      <c r="C470" s="318" t="s">
        <v>228</v>
      </c>
    </row>
    <row r="471" spans="1:3" ht="15">
      <c r="A471" s="926"/>
      <c r="B471" s="326">
        <f>IF(ISNUMBER('SCR-B3F-T'!L58),IF('SCR-B3F-T'!L58='SCR-B3F-T'!I58-'SCR-B3F-T'!J58+'SCR-B3F-T'!K58,0,1),0)</f>
        <v>0</v>
      </c>
      <c r="C471" s="318" t="s">
        <v>229</v>
      </c>
    </row>
    <row r="472" spans="1:3" ht="15">
      <c r="A472" s="926"/>
      <c r="B472" s="326">
        <f>IF(ISNUMBER('SCR-B3F-T'!I59),IF('SCR-B3F-T'!I59=SUM('SCR-B3F-T'!I39:I58),0,1),0)</f>
        <v>0</v>
      </c>
      <c r="C472" s="318" t="s">
        <v>204</v>
      </c>
    </row>
    <row r="473" spans="1:3" ht="15">
      <c r="A473" s="926"/>
      <c r="B473" s="326">
        <f>IF(ISNUMBER('SCR-B3F-T'!J59),IF('SCR-B3F-T'!J59=SUM('SCR-B3F-T'!J39:J58),0,1),0)</f>
        <v>0</v>
      </c>
      <c r="C473" s="318" t="s">
        <v>206</v>
      </c>
    </row>
    <row r="474" spans="1:3" ht="15">
      <c r="A474" s="926"/>
      <c r="B474" s="326">
        <f>IF(ISNUMBER('SCR-B3F-T'!K59),IF('SCR-B3F-T'!K59=SUM('SCR-B3F-T'!K39:K58),0,1),0)</f>
        <v>0</v>
      </c>
      <c r="C474" s="318" t="s">
        <v>208</v>
      </c>
    </row>
    <row r="475" spans="1:3" ht="15">
      <c r="A475" s="926"/>
      <c r="B475" s="326">
        <f>IF(ISNUMBER('SCR-B3F-T'!L59),IF('SCR-B3F-T'!L59=SUM('SCR-B3F-T'!L39:L58),0,1),0)</f>
        <v>0</v>
      </c>
      <c r="C475" s="318" t="s">
        <v>4</v>
      </c>
    </row>
    <row r="476" spans="1:3" ht="15">
      <c r="A476" s="926"/>
      <c r="B476" s="326">
        <f>IF(ISNUMBER('SCR-B3F-T'!D74),IF('SCR-B3F-T'!D74=SUM('SCR-B3F-T'!D60:D73),0,1),0)</f>
        <v>0</v>
      </c>
      <c r="C476" s="318" t="s">
        <v>182</v>
      </c>
    </row>
    <row r="477" spans="1:3" ht="15">
      <c r="A477" s="926"/>
      <c r="B477" s="326">
        <f>IF(ISNUMBER('SCR-B3F-T'!D75),IF('SCR-B3F-T'!D75='SCR-B3F-T'!D59+'SCR-B3F-T'!D74,0,1),0)</f>
        <v>0</v>
      </c>
      <c r="C477" s="318" t="s">
        <v>183</v>
      </c>
    </row>
    <row r="478" spans="1:3" ht="15">
      <c r="A478" s="926"/>
      <c r="B478" s="326">
        <f>IF(ISNUMBER('SCR-B3F-T'!E74),IF('SCR-B3F-T'!E74=SUM('SCR-B3F-T'!E60:E73),0,1),0)</f>
        <v>0</v>
      </c>
      <c r="C478" s="318" t="s">
        <v>2</v>
      </c>
    </row>
    <row r="479" spans="1:3" ht="15">
      <c r="A479" s="926"/>
      <c r="B479" s="326">
        <f>IF(ISNUMBER('SCR-B3F-T'!E75),IF('SCR-B3F-T'!E75='SCR-B3F-T'!E59+'SCR-B3F-T'!E74,0,1),0)</f>
        <v>0</v>
      </c>
      <c r="C479" s="318" t="s">
        <v>3</v>
      </c>
    </row>
    <row r="480" spans="1:3" ht="15">
      <c r="A480" s="926"/>
      <c r="B480" s="326">
        <f>IF(ISNUMBER('SCR-B3F-T'!I75),IF('SCR-B3F-T'!I75='SCR-B3F-T'!I59+'SCR-B3F-T'!I74,0,1),0)</f>
        <v>0</v>
      </c>
      <c r="C480" s="318" t="s">
        <v>205</v>
      </c>
    </row>
    <row r="481" spans="1:3" ht="15">
      <c r="A481" s="926"/>
      <c r="B481" s="326">
        <f>IF(ISNUMBER('SCR-B3F-T'!I76),IF('SCR-B3F-T'!I76='SCR-B3F-T'!I75-'SCR-B3F-T'!I77,0,1),0)</f>
        <v>0</v>
      </c>
      <c r="C481" s="318" t="s">
        <v>832</v>
      </c>
    </row>
    <row r="482" spans="1:3" ht="15">
      <c r="A482" s="926"/>
      <c r="B482" s="326">
        <f>IF(ISNUMBER('SCR-B3F-T'!J75),IF('SCR-B3F-T'!J75='SCR-B3F-T'!J59+'SCR-B3F-T'!J74,0,1),0)</f>
        <v>0</v>
      </c>
      <c r="C482" s="318" t="s">
        <v>207</v>
      </c>
    </row>
    <row r="483" spans="1:3" ht="15">
      <c r="A483" s="926"/>
      <c r="B483" s="326">
        <f>IF(ISNUMBER('SCR-B3F-T'!K75),IF('SCR-B3F-T'!K75='SCR-B3F-T'!K59+'SCR-B3F-T'!K74,0,1),0)</f>
        <v>0</v>
      </c>
      <c r="C483" s="318" t="s">
        <v>209</v>
      </c>
    </row>
    <row r="484" spans="1:3" ht="15">
      <c r="A484" s="926"/>
      <c r="B484" s="326">
        <f>IF(ISNUMBER('SCR-B3F-T'!L75),IF('SCR-B3F-T'!L75='SCR-B3F-T'!L59+'SCR-B3F-T'!L74,0,1),0)</f>
        <v>0</v>
      </c>
      <c r="C484" s="318" t="s">
        <v>230</v>
      </c>
    </row>
    <row r="485" spans="1:3" ht="15">
      <c r="A485" s="926"/>
      <c r="B485" s="326">
        <f>IF(ISNUMBER('SCR-B3F-T'!L76),IF('SCR-B3F-T'!L76='SCR-B3F-T'!L75-'SCR-B3F-T'!L77,0,1),0)</f>
        <v>0</v>
      </c>
      <c r="C485" s="318" t="s">
        <v>833</v>
      </c>
    </row>
    <row r="486" spans="1:3" ht="15">
      <c r="A486" s="926"/>
      <c r="B486" s="326">
        <f>IF(ISNUMBER('SCR-B3F-T'!G82),IF('SCR-B3F-T'!G82='SCR-B3F-T'!F82/'SCR-B3F-T'!E82,0,1),0)</f>
        <v>0</v>
      </c>
      <c r="C486" s="318" t="s">
        <v>238</v>
      </c>
    </row>
    <row r="487" spans="1:3" ht="15">
      <c r="A487" s="926"/>
      <c r="B487" s="326">
        <f>IF(ISNUMBER('SCR-B3F-T'!G83),IF('SCR-B3F-T'!G83='SCR-B3F-T'!F83/'SCR-B3F-T'!E83,0,1),0)</f>
        <v>0</v>
      </c>
      <c r="C487" s="318" t="s">
        <v>239</v>
      </c>
    </row>
    <row r="488" spans="1:3" ht="15">
      <c r="A488" s="926"/>
      <c r="B488" s="326">
        <f>IF(ISNUMBER('SCR-B3F-T'!G84),IF('SCR-B3F-T'!G84='SCR-B3F-T'!F84/'SCR-B3F-T'!E84,0,1),0)</f>
        <v>0</v>
      </c>
      <c r="C488" s="318" t="s">
        <v>240</v>
      </c>
    </row>
    <row r="489" spans="1:3" ht="15">
      <c r="A489" s="926"/>
      <c r="B489" s="326">
        <f>IF(ISNUMBER('SCR-B3F-T'!G85),IF('SCR-B3F-T'!G85='SCR-B3F-T'!F85/'SCR-B3F-T'!E85,0,1),0)</f>
        <v>0</v>
      </c>
      <c r="C489" s="318" t="s">
        <v>241</v>
      </c>
    </row>
    <row r="490" spans="1:3" ht="15">
      <c r="A490" s="926"/>
      <c r="B490" s="326">
        <f>IF(ISNUMBER('SCR-B3F-T'!G86),IF('SCR-B3F-T'!G86='SCR-B3F-T'!F86/'SCR-B3F-T'!E86,0,1),0)</f>
        <v>0</v>
      </c>
      <c r="C490" s="318" t="s">
        <v>242</v>
      </c>
    </row>
    <row r="491" spans="1:3" ht="15">
      <c r="A491" s="926"/>
      <c r="B491" s="326">
        <f>IF(ISNUMBER('SCR-B3F-T'!G87),IF('SCR-B3F-T'!G87='SCR-B3F-T'!F87/'SCR-B3F-T'!E87,0,1),0)</f>
        <v>0</v>
      </c>
      <c r="C491" s="318" t="s">
        <v>243</v>
      </c>
    </row>
    <row r="492" spans="1:3" ht="15">
      <c r="A492" s="926"/>
      <c r="B492" s="326">
        <f>IF(ISNUMBER('SCR-B3F-T'!G88),IF('SCR-B3F-T'!G88='SCR-B3F-T'!F88/'SCR-B3F-T'!E88,0,1),0)</f>
        <v>0</v>
      </c>
      <c r="C492" s="318" t="s">
        <v>244</v>
      </c>
    </row>
    <row r="493" spans="1:3" ht="15">
      <c r="A493" s="926"/>
      <c r="B493" s="326">
        <f>IF(ISNUMBER('SCR-B3F-T'!G89),IF('SCR-B3F-T'!G89='SCR-B3F-T'!F89/'SCR-B3F-T'!E89,0,1),0)</f>
        <v>0</v>
      </c>
      <c r="C493" s="318" t="s">
        <v>245</v>
      </c>
    </row>
    <row r="494" spans="1:3" ht="15">
      <c r="A494" s="926"/>
      <c r="B494" s="326">
        <f>IF(ISNUMBER('SCR-B3F-T'!G90),IF('SCR-B3F-T'!G90='SCR-B3F-T'!F90/'SCR-B3F-T'!E90,0,1),0)</f>
        <v>0</v>
      </c>
      <c r="C494" s="318" t="s">
        <v>246</v>
      </c>
    </row>
    <row r="495" spans="1:3" ht="15">
      <c r="A495" s="926"/>
      <c r="B495" s="326">
        <f>IF(ISNUMBER('SCR-B3F-T'!G91),IF('SCR-B3F-T'!G91='SCR-B3F-T'!F91/'SCR-B3F-T'!E91,0,1),0)</f>
        <v>0</v>
      </c>
      <c r="C495" s="318" t="s">
        <v>247</v>
      </c>
    </row>
    <row r="496" spans="1:3" ht="15">
      <c r="A496" s="926"/>
      <c r="B496" s="326">
        <f>IF(ISNUMBER('SCR-B3F-T'!G92),IF('SCR-B3F-T'!G92='SCR-B3F-T'!F92/'SCR-B3F-T'!E92,0,1),0)</f>
        <v>0</v>
      </c>
      <c r="C496" s="318" t="s">
        <v>248</v>
      </c>
    </row>
    <row r="497" spans="1:3" ht="15">
      <c r="A497" s="926"/>
      <c r="B497" s="326">
        <f>IF(ISNUMBER('SCR-B3F-T'!G93),IF('SCR-B3F-T'!G93='SCR-B3F-T'!F93/'SCR-B3F-T'!E93,0,1),0)</f>
        <v>0</v>
      </c>
      <c r="C497" s="318" t="s">
        <v>249</v>
      </c>
    </row>
    <row r="498" spans="1:3" ht="15">
      <c r="A498" s="926"/>
      <c r="B498" s="326">
        <f>IF(ISNUMBER('SCR-B3F-T'!G94),IF('SCR-B3F-T'!G94='SCR-B3F-T'!F94/'SCR-B3F-T'!E94,0,1),0)</f>
        <v>0</v>
      </c>
      <c r="C498" s="318" t="s">
        <v>250</v>
      </c>
    </row>
    <row r="499" spans="1:3" ht="15">
      <c r="A499" s="926"/>
      <c r="B499" s="326">
        <f>IF(ISNUMBER('SCR-B3F-T'!G95),IF('SCR-B3F-T'!G95='SCR-B3F-T'!F95/'SCR-B3F-T'!E95,0,1),0)</f>
        <v>0</v>
      </c>
      <c r="C499" s="318" t="s">
        <v>251</v>
      </c>
    </row>
    <row r="500" spans="1:3" ht="15">
      <c r="A500" s="926"/>
      <c r="B500" s="326">
        <f>IF(ISNUMBER('SCR-B3F-T'!G96),IF('SCR-B3F-T'!G96='SCR-B3F-T'!F96/'SCR-B3F-T'!E96,0,1),0)</f>
        <v>0</v>
      </c>
      <c r="C500" s="318" t="s">
        <v>252</v>
      </c>
    </row>
    <row r="501" spans="1:3" ht="15">
      <c r="A501" s="926"/>
      <c r="B501" s="326">
        <f>IF(ISNUMBER('SCR-B3F-T'!G97),IF('SCR-B3F-T'!G97='SCR-B3F-T'!F97/'SCR-B3F-T'!E97,0,1),0)</f>
        <v>0</v>
      </c>
      <c r="C501" s="318" t="s">
        <v>253</v>
      </c>
    </row>
    <row r="502" spans="1:3" ht="15">
      <c r="A502" s="926"/>
      <c r="B502" s="326">
        <f>IF(ISNUMBER('SCR-B3F-T'!G98),IF('SCR-B3F-T'!G98='SCR-B3F-T'!F98/'SCR-B3F-T'!E98,0,1),0)</f>
        <v>0</v>
      </c>
      <c r="C502" s="318" t="s">
        <v>254</v>
      </c>
    </row>
    <row r="503" spans="1:3" ht="15">
      <c r="A503" s="926"/>
      <c r="B503" s="326">
        <f>IF(ISNUMBER('SCR-B3F-T'!G99),IF('SCR-B3F-T'!G99='SCR-B3F-T'!F99/'SCR-B3F-T'!E99,0,1),0)</f>
        <v>0</v>
      </c>
      <c r="C503" s="318" t="s">
        <v>255</v>
      </c>
    </row>
    <row r="504" spans="1:3" ht="15">
      <c r="A504" s="926"/>
      <c r="B504" s="326">
        <f>IF(ISNUMBER('SCR-B3F-T'!G100),IF('SCR-B3F-T'!G100='SCR-B3F-T'!F100/'SCR-B3F-T'!E100,0,1),0)</f>
        <v>0</v>
      </c>
      <c r="C504" s="318" t="s">
        <v>256</v>
      </c>
    </row>
    <row r="505" spans="1:3" ht="15">
      <c r="A505" s="926"/>
      <c r="B505" s="326">
        <f>IF(ISNUMBER('SCR-B3F-T'!G101),IF('SCR-B3F-T'!G101='SCR-B3F-T'!F101/'SCR-B3F-T'!E101,0,1),0)</f>
        <v>0</v>
      </c>
      <c r="C505" s="318" t="s">
        <v>257</v>
      </c>
    </row>
    <row r="506" spans="1:3" ht="15">
      <c r="A506" s="926"/>
      <c r="B506" s="326">
        <f>IF(ISNUMBER('SCR-B3F-T'!G102),IF('SCR-B3F-T'!G102='SCR-B3F-T'!F102/'SCR-B3F-T'!E102,0,1),0)</f>
        <v>0</v>
      </c>
      <c r="C506" s="318" t="s">
        <v>258</v>
      </c>
    </row>
    <row r="507" spans="1:3" ht="15">
      <c r="A507" s="926"/>
      <c r="B507" s="326">
        <f>IF(ISNUMBER('SCR-B3F-T'!D102),IF('SCR-B3F-T'!D102=SUM('SCR-B3F-T'!D82:D101),0,1),0)</f>
        <v>0</v>
      </c>
      <c r="C507" s="318" t="s">
        <v>231</v>
      </c>
    </row>
    <row r="508" spans="1:3" ht="15">
      <c r="A508" s="926"/>
      <c r="B508" s="326">
        <f>IF(ISNUMBER('SCR-B3F-T'!E102),IF('SCR-B3F-T'!E102=SUM('SCR-B3F-T'!E82:E101),0,1),0)</f>
        <v>0</v>
      </c>
      <c r="C508" s="318" t="s">
        <v>234</v>
      </c>
    </row>
    <row r="509" spans="1:3" ht="15">
      <c r="A509" s="926"/>
      <c r="B509" s="326">
        <f>IF(ISNUMBER('SCR-B3F-T'!F102),IF('SCR-B3F-T'!F102=SUM('SCR-B3F-T'!F82:F101),0,1),0)</f>
        <v>0</v>
      </c>
      <c r="C509" s="318" t="s">
        <v>237</v>
      </c>
    </row>
    <row r="510" spans="1:3" ht="15">
      <c r="A510" s="926"/>
      <c r="B510" s="326">
        <f>IF(ISNUMBER('SCR-B3F-T'!K82),IF('SCR-B3F-T'!K82='SCR-B3F-T'!H82-'SCR-B3F-T'!I82+'SCR-B3F-T'!J82,0,1),0)</f>
        <v>0</v>
      </c>
      <c r="C510" s="318" t="s">
        <v>32</v>
      </c>
    </row>
    <row r="511" spans="1:3" ht="15">
      <c r="A511" s="926"/>
      <c r="B511" s="326">
        <f>IF(ISNUMBER('SCR-B3F-T'!K83),IF('SCR-B3F-T'!K83='SCR-B3F-T'!H83-'SCR-B3F-T'!I83+'SCR-B3F-T'!J83,0,1),0)</f>
        <v>0</v>
      </c>
      <c r="C511" s="318" t="s">
        <v>33</v>
      </c>
    </row>
    <row r="512" spans="1:3" ht="15">
      <c r="A512" s="926"/>
      <c r="B512" s="326">
        <f>IF(ISNUMBER('SCR-B3F-T'!K84),IF('SCR-B3F-T'!K84='SCR-B3F-T'!H84-'SCR-B3F-T'!I84+'SCR-B3F-T'!J84,0,1),0)</f>
        <v>0</v>
      </c>
      <c r="C512" s="318" t="s">
        <v>34</v>
      </c>
    </row>
    <row r="513" spans="1:3" ht="15">
      <c r="A513" s="926"/>
      <c r="B513" s="326">
        <f>IF(ISNUMBER('SCR-B3F-T'!K85),IF('SCR-B3F-T'!K85='SCR-B3F-T'!H85-'SCR-B3F-T'!I85+'SCR-B3F-T'!J85,0,1),0)</f>
        <v>0</v>
      </c>
      <c r="C513" s="318" t="s">
        <v>35</v>
      </c>
    </row>
    <row r="514" spans="1:3" ht="15">
      <c r="A514" s="926"/>
      <c r="B514" s="326">
        <f>IF(ISNUMBER('SCR-B3F-T'!K86),IF('SCR-B3F-T'!K86='SCR-B3F-T'!H86-'SCR-B3F-T'!I86+'SCR-B3F-T'!J86,0,1),0)</f>
        <v>0</v>
      </c>
      <c r="C514" s="318" t="s">
        <v>36</v>
      </c>
    </row>
    <row r="515" spans="1:3" ht="15">
      <c r="A515" s="926"/>
      <c r="B515" s="326">
        <f>IF(ISNUMBER('SCR-B3F-T'!K87),IF('SCR-B3F-T'!K87='SCR-B3F-T'!H87-'SCR-B3F-T'!I87+'SCR-B3F-T'!J87,0,1),0)</f>
        <v>0</v>
      </c>
      <c r="C515" s="318" t="s">
        <v>37</v>
      </c>
    </row>
    <row r="516" spans="1:3" ht="15">
      <c r="A516" s="926"/>
      <c r="B516" s="326">
        <f>IF(ISNUMBER('SCR-B3F-T'!K88),IF('SCR-B3F-T'!K88='SCR-B3F-T'!H88-'SCR-B3F-T'!I88+'SCR-B3F-T'!J88,0,1),0)</f>
        <v>0</v>
      </c>
      <c r="C516" s="318" t="s">
        <v>38</v>
      </c>
    </row>
    <row r="517" spans="1:3" ht="15">
      <c r="A517" s="926"/>
      <c r="B517" s="326">
        <f>IF(ISNUMBER('SCR-B3F-T'!K89),IF('SCR-B3F-T'!K89='SCR-B3F-T'!H89-'SCR-B3F-T'!I89+'SCR-B3F-T'!J89,0,1),0)</f>
        <v>0</v>
      </c>
      <c r="C517" s="318" t="s">
        <v>39</v>
      </c>
    </row>
    <row r="518" spans="1:3" ht="15">
      <c r="A518" s="926"/>
      <c r="B518" s="326">
        <f>IF(ISNUMBER('SCR-B3F-T'!K90),IF('SCR-B3F-T'!K90='SCR-B3F-T'!H90-'SCR-B3F-T'!I90+'SCR-B3F-T'!J90,0,1),0)</f>
        <v>0</v>
      </c>
      <c r="C518" s="318" t="s">
        <v>40</v>
      </c>
    </row>
    <row r="519" spans="1:3" ht="15">
      <c r="A519" s="926"/>
      <c r="B519" s="326">
        <f>IF(ISNUMBER('SCR-B3F-T'!K91),IF('SCR-B3F-T'!K91='SCR-B3F-T'!H91-'SCR-B3F-T'!I91+'SCR-B3F-T'!J91,0,1),0)</f>
        <v>0</v>
      </c>
      <c r="C519" s="318" t="s">
        <v>41</v>
      </c>
    </row>
    <row r="520" spans="1:3" ht="15">
      <c r="A520" s="926"/>
      <c r="B520" s="326">
        <f>IF(ISNUMBER('SCR-B3F-T'!K92),IF('SCR-B3F-T'!K92='SCR-B3F-T'!H92-'SCR-B3F-T'!I92+'SCR-B3F-T'!J92,0,1),0)</f>
        <v>0</v>
      </c>
      <c r="C520" s="318" t="s">
        <v>42</v>
      </c>
    </row>
    <row r="521" spans="1:3" ht="15">
      <c r="A521" s="926"/>
      <c r="B521" s="326">
        <f>IF(ISNUMBER('SCR-B3F-T'!K93),IF('SCR-B3F-T'!K93='SCR-B3F-T'!H93-'SCR-B3F-T'!I93+'SCR-B3F-T'!J93,0,1),0)</f>
        <v>0</v>
      </c>
      <c r="C521" s="318" t="s">
        <v>43</v>
      </c>
    </row>
    <row r="522" spans="1:3" ht="15">
      <c r="A522" s="926"/>
      <c r="B522" s="326">
        <f>IF(ISNUMBER('SCR-B3F-T'!K94),IF('SCR-B3F-T'!K94='SCR-B3F-T'!H94-'SCR-B3F-T'!I94+'SCR-B3F-T'!J94,0,1),0)</f>
        <v>0</v>
      </c>
      <c r="C522" s="318" t="s">
        <v>44</v>
      </c>
    </row>
    <row r="523" spans="1:3" ht="15">
      <c r="A523" s="926"/>
      <c r="B523" s="326">
        <f>IF(ISNUMBER('SCR-B3F-T'!K95),IF('SCR-B3F-T'!K95='SCR-B3F-T'!H95-'SCR-B3F-T'!I95+'SCR-B3F-T'!J95,0,1),0)</f>
        <v>0</v>
      </c>
      <c r="C523" s="318" t="s">
        <v>45</v>
      </c>
    </row>
    <row r="524" spans="1:3" ht="15">
      <c r="A524" s="926"/>
      <c r="B524" s="326">
        <f>IF(ISNUMBER('SCR-B3F-T'!K96),IF('SCR-B3F-T'!K96='SCR-B3F-T'!H96-'SCR-B3F-T'!I96+'SCR-B3F-T'!J96,0,1),0)</f>
        <v>0</v>
      </c>
      <c r="C524" s="318" t="s">
        <v>46</v>
      </c>
    </row>
    <row r="525" spans="1:3" ht="15">
      <c r="A525" s="926"/>
      <c r="B525" s="326">
        <f>IF(ISNUMBER('SCR-B3F-T'!K97),IF('SCR-B3F-T'!K97='SCR-B3F-T'!H97-'SCR-B3F-T'!I97+'SCR-B3F-T'!J97,0,1),0)</f>
        <v>0</v>
      </c>
      <c r="C525" s="318" t="s">
        <v>47</v>
      </c>
    </row>
    <row r="526" spans="1:3" ht="15">
      <c r="A526" s="926"/>
      <c r="B526" s="326">
        <f>IF(ISNUMBER('SCR-B3F-T'!K98),IF('SCR-B3F-T'!K98='SCR-B3F-T'!H98-'SCR-B3F-T'!I98+'SCR-B3F-T'!J98,0,1),0)</f>
        <v>0</v>
      </c>
      <c r="C526" s="318" t="s">
        <v>48</v>
      </c>
    </row>
    <row r="527" spans="1:3" ht="15">
      <c r="A527" s="926"/>
      <c r="B527" s="326">
        <f>IF(ISNUMBER('SCR-B3F-T'!K99),IF('SCR-B3F-T'!K99='SCR-B3F-T'!H99-'SCR-B3F-T'!I99+'SCR-B3F-T'!J99,0,1),0)</f>
        <v>0</v>
      </c>
      <c r="C527" s="318" t="s">
        <v>49</v>
      </c>
    </row>
    <row r="528" spans="1:3" ht="15">
      <c r="A528" s="926"/>
      <c r="B528" s="326">
        <f>IF(ISNUMBER('SCR-B3F-T'!K100),IF('SCR-B3F-T'!K100='SCR-B3F-T'!H100-'SCR-B3F-T'!I100+'SCR-B3F-T'!J100,0,1),0)</f>
        <v>0</v>
      </c>
      <c r="C528" s="318" t="s">
        <v>50</v>
      </c>
    </row>
    <row r="529" spans="1:3" ht="15">
      <c r="A529" s="926"/>
      <c r="B529" s="326">
        <f>IF(ISNUMBER('SCR-B3F-T'!K101),IF('SCR-B3F-T'!K101='SCR-B3F-T'!H101-'SCR-B3F-T'!I101+'SCR-B3F-T'!J101,0,1),0)</f>
        <v>0</v>
      </c>
      <c r="C529" s="318" t="s">
        <v>51</v>
      </c>
    </row>
    <row r="530" spans="1:3" ht="15">
      <c r="A530" s="926"/>
      <c r="B530" s="326">
        <f>IF(ISNUMBER('SCR-B3F-T'!H102),IF('SCR-B3F-T'!H102=SUM('SCR-B3F-T'!H82:H101),0,1),0)</f>
        <v>0</v>
      </c>
      <c r="C530" s="318" t="s">
        <v>259</v>
      </c>
    </row>
    <row r="531" spans="1:3" ht="15">
      <c r="A531" s="926"/>
      <c r="B531" s="326">
        <f>IF(ISNUMBER('SCR-B3F-T'!I102),IF('SCR-B3F-T'!I102=SUM('SCR-B3F-T'!I82:I101),0,1),0)</f>
        <v>0</v>
      </c>
      <c r="C531" s="318" t="s">
        <v>261</v>
      </c>
    </row>
    <row r="532" spans="1:3" ht="15">
      <c r="A532" s="926"/>
      <c r="B532" s="326">
        <f>IF(ISNUMBER('SCR-B3F-T'!J102),IF('SCR-B3F-T'!J102=SUM('SCR-B3F-T'!J82:J101),0,1),0)</f>
        <v>0</v>
      </c>
      <c r="C532" s="318" t="s">
        <v>30</v>
      </c>
    </row>
    <row r="533" spans="1:3" ht="15">
      <c r="A533" s="926"/>
      <c r="B533" s="326">
        <f>IF(ISNUMBER('SCR-B3F-T'!K102),IF('SCR-B3F-T'!K102=SUM('SCR-B3F-T'!K82:K101),0,1),0)</f>
        <v>0</v>
      </c>
      <c r="C533" s="318" t="s">
        <v>52</v>
      </c>
    </row>
    <row r="534" spans="1:3" ht="15">
      <c r="A534" s="926"/>
      <c r="B534" s="326">
        <f>IF(ISNUMBER('SCR-B3F-T'!D117),IF('SCR-B3F-T'!D117=SUM('SCR-B3F-T'!D103:D116),0,1),0)</f>
        <v>0</v>
      </c>
      <c r="C534" s="318" t="s">
        <v>232</v>
      </c>
    </row>
    <row r="535" spans="1:3" ht="15">
      <c r="A535" s="926"/>
      <c r="B535" s="326">
        <f>IF(ISNUMBER('SCR-B3F-T'!D118),IF('SCR-B3F-T'!D118='SCR-B3F-T'!D102+'SCR-B3F-T'!D117,0,1),0)</f>
        <v>0</v>
      </c>
      <c r="C535" s="318" t="s">
        <v>233</v>
      </c>
    </row>
    <row r="536" spans="1:3" ht="15">
      <c r="A536" s="926"/>
      <c r="B536" s="326">
        <f>IF(ISNUMBER('SCR-B3F-T'!E117),IF('SCR-B3F-T'!E117=SUM('SCR-B3F-T'!E103:E116),0,1),0)</f>
        <v>0</v>
      </c>
      <c r="C536" s="318" t="s">
        <v>235</v>
      </c>
    </row>
    <row r="537" spans="1:3" ht="15">
      <c r="A537" s="926"/>
      <c r="B537" s="326">
        <f>IF(ISNUMBER('SCR-B3F-T'!E118),IF('SCR-B3F-T'!E118='SCR-B3F-T'!E102+'SCR-B3F-T'!E117,0,1),0)</f>
        <v>0</v>
      </c>
      <c r="C537" s="318" t="s">
        <v>236</v>
      </c>
    </row>
    <row r="538" spans="1:3" ht="15">
      <c r="A538" s="926"/>
      <c r="B538" s="326">
        <f>IF(ISNUMBER('SCR-B3F-T'!H118),IF('SCR-B3F-T'!H118='SCR-B3F-T'!H102+'SCR-B3F-T'!H117,0,1),0)</f>
        <v>0</v>
      </c>
      <c r="C538" s="318" t="s">
        <v>260</v>
      </c>
    </row>
    <row r="539" spans="1:3" ht="15">
      <c r="A539" s="926"/>
      <c r="B539" s="326">
        <f>IF(ISNUMBER('SCR-B3F-T'!H119),IF('SCR-B3F-T'!H119='SCR-B3F-T'!H118-'SCR-B3F-T'!H120,0,1),0)</f>
        <v>0</v>
      </c>
      <c r="C539" s="318" t="s">
        <v>834</v>
      </c>
    </row>
    <row r="540" spans="1:3" ht="15">
      <c r="A540" s="926"/>
      <c r="B540" s="326">
        <f>IF(ISNUMBER('SCR-B3F-T'!I118),IF('SCR-B3F-T'!I118='SCR-B3F-T'!I102+'SCR-B3F-T'!I117,0,1),0)</f>
        <v>0</v>
      </c>
      <c r="C540" s="318" t="s">
        <v>29</v>
      </c>
    </row>
    <row r="541" spans="1:3" ht="15">
      <c r="A541" s="926"/>
      <c r="B541" s="326">
        <f>IF(ISNUMBER('SCR-B3F-T'!J118),IF('SCR-B3F-T'!J118='SCR-B3F-T'!J102+'SCR-B3F-T'!J117,0,1),0)</f>
        <v>0</v>
      </c>
      <c r="C541" s="318" t="s">
        <v>31</v>
      </c>
    </row>
    <row r="542" spans="1:3" ht="15">
      <c r="A542" s="926"/>
      <c r="B542" s="326">
        <f>IF(ISNUMBER('SCR-B3F-T'!K117),IF('SCR-B3F-T'!K117='SCR-B3F-T'!H117-'SCR-B3F-T'!I117+'SCR-B3F-T'!J117,0,1),0)</f>
        <v>0</v>
      </c>
      <c r="C542" s="318" t="s">
        <v>835</v>
      </c>
    </row>
    <row r="543" spans="1:3" ht="15">
      <c r="A543" s="926"/>
      <c r="B543" s="326">
        <f>IF(ISNUMBER('SCR-B3F-T'!K118),IF('SCR-B3F-T'!K118='SCR-B3F-T'!K102+'SCR-B3F-T'!K117,0,1),0)</f>
        <v>0</v>
      </c>
      <c r="C543" s="318" t="s">
        <v>53</v>
      </c>
    </row>
    <row r="544" spans="1:3" ht="15">
      <c r="A544" s="926"/>
      <c r="B544" s="326">
        <f>IF(ISNUMBER('SCR-B3F-T'!K119),IF('SCR-B3F-T'!K119='SCR-B3F-T'!K118-'SCR-B3F-T'!K120,0,1),0)</f>
        <v>0</v>
      </c>
      <c r="C544" s="318" t="s">
        <v>836</v>
      </c>
    </row>
    <row r="545" spans="1:3" ht="15">
      <c r="A545" s="926"/>
      <c r="B545" s="326">
        <f>IF(ISNUMBER('SCR-B3F-T'!G125),IF('SCR-B3F-T'!G125='SCR-B3F-T'!F125/'SCR-B3F-T'!E125,0,1),0)</f>
        <v>0</v>
      </c>
      <c r="C545" s="318" t="s">
        <v>61</v>
      </c>
    </row>
    <row r="546" spans="1:3" ht="15">
      <c r="A546" s="926"/>
      <c r="B546" s="326">
        <f>IF(ISNUMBER('SCR-B3F-T'!G126),IF('SCR-B3F-T'!G126='SCR-B3F-T'!F126/'SCR-B3F-T'!E126,0,1),0)</f>
        <v>0</v>
      </c>
      <c r="C546" s="318" t="s">
        <v>62</v>
      </c>
    </row>
    <row r="547" spans="1:3" ht="15">
      <c r="A547" s="926"/>
      <c r="B547" s="326">
        <f>IF(ISNUMBER('SCR-B3F-T'!G127),IF('SCR-B3F-T'!G127='SCR-B3F-T'!F127/'SCR-B3F-T'!E127,0,1),0)</f>
        <v>0</v>
      </c>
      <c r="C547" s="318" t="s">
        <v>63</v>
      </c>
    </row>
    <row r="548" spans="1:3" ht="15">
      <c r="A548" s="926"/>
      <c r="B548" s="326">
        <f>IF(ISNUMBER('SCR-B3F-T'!G128),IF('SCR-B3F-T'!G128='SCR-B3F-T'!F128/'SCR-B3F-T'!E128,0,1),0)</f>
        <v>0</v>
      </c>
      <c r="C548" s="318" t="s">
        <v>64</v>
      </c>
    </row>
    <row r="549" spans="1:3" ht="15">
      <c r="A549" s="926"/>
      <c r="B549" s="326">
        <f>IF(ISNUMBER('SCR-B3F-T'!G129),IF('SCR-B3F-T'!G129='SCR-B3F-T'!F129/'SCR-B3F-T'!E129,0,1),0)</f>
        <v>0</v>
      </c>
      <c r="C549" s="318" t="s">
        <v>65</v>
      </c>
    </row>
    <row r="550" spans="1:3" ht="15">
      <c r="A550" s="926"/>
      <c r="B550" s="326">
        <f>IF(ISNUMBER('SCR-B3F-T'!G130),IF('SCR-B3F-T'!G130='SCR-B3F-T'!F130/'SCR-B3F-T'!E130,0,1),0)</f>
        <v>0</v>
      </c>
      <c r="C550" s="318" t="s">
        <v>66</v>
      </c>
    </row>
    <row r="551" spans="1:3" ht="15">
      <c r="A551" s="926"/>
      <c r="B551" s="326">
        <f>IF(ISNUMBER('SCR-B3F-T'!G131),IF('SCR-B3F-T'!G131='SCR-B3F-T'!F131/'SCR-B3F-T'!E131,0,1),0)</f>
        <v>0</v>
      </c>
      <c r="C551" s="318" t="s">
        <v>67</v>
      </c>
    </row>
    <row r="552" spans="1:3" ht="15">
      <c r="A552" s="926"/>
      <c r="B552" s="326">
        <f>IF(ISNUMBER('SCR-B3F-T'!G132),IF('SCR-B3F-T'!G132='SCR-B3F-T'!F132/'SCR-B3F-T'!E132,0,1),0)</f>
        <v>0</v>
      </c>
      <c r="C552" s="318" t="s">
        <v>68</v>
      </c>
    </row>
    <row r="553" spans="1:3" ht="15">
      <c r="A553" s="926"/>
      <c r="B553" s="326">
        <f>IF(ISNUMBER('SCR-B3F-T'!G133),IF('SCR-B3F-T'!G133='SCR-B3F-T'!F133/'SCR-B3F-T'!E133,0,1),0)</f>
        <v>0</v>
      </c>
      <c r="C553" s="318" t="s">
        <v>69</v>
      </c>
    </row>
    <row r="554" spans="1:3" ht="15">
      <c r="A554" s="926"/>
      <c r="B554" s="326">
        <f>IF(ISNUMBER('SCR-B3F-T'!G134),IF('SCR-B3F-T'!G134='SCR-B3F-T'!F134/'SCR-B3F-T'!E134,0,1),0)</f>
        <v>0</v>
      </c>
      <c r="C554" s="318" t="s">
        <v>70</v>
      </c>
    </row>
    <row r="555" spans="1:3" ht="15">
      <c r="A555" s="926"/>
      <c r="B555" s="326">
        <f>IF(ISNUMBER('SCR-B3F-T'!G135),IF('SCR-B3F-T'!G135='SCR-B3F-T'!F135/'SCR-B3F-T'!E135,0,1),0)</f>
        <v>0</v>
      </c>
      <c r="C555" s="318" t="s">
        <v>71</v>
      </c>
    </row>
    <row r="556" spans="1:3" ht="15">
      <c r="A556" s="926"/>
      <c r="B556" s="326">
        <f>IF(ISNUMBER('SCR-B3F-T'!G136),IF('SCR-B3F-T'!G136='SCR-B3F-T'!F136/'SCR-B3F-T'!E136,0,1),0)</f>
        <v>0</v>
      </c>
      <c r="C556" s="318" t="s">
        <v>72</v>
      </c>
    </row>
    <row r="557" spans="1:3" ht="15">
      <c r="A557" s="926"/>
      <c r="B557" s="326">
        <f>IF(ISNUMBER('SCR-B3F-T'!G137),IF('SCR-B3F-T'!G137='SCR-B3F-T'!F137/'SCR-B3F-T'!E137,0,1),0)</f>
        <v>0</v>
      </c>
      <c r="C557" s="318" t="s">
        <v>73</v>
      </c>
    </row>
    <row r="558" spans="1:3" ht="15">
      <c r="A558" s="926"/>
      <c r="B558" s="326">
        <f>IF(ISNUMBER('SCR-B3F-T'!G138),IF('SCR-B3F-T'!G138='SCR-B3F-T'!F138/'SCR-B3F-T'!E138,0,1),0)</f>
        <v>0</v>
      </c>
      <c r="C558" s="318" t="s">
        <v>74</v>
      </c>
    </row>
    <row r="559" spans="1:3" ht="15">
      <c r="A559" s="926"/>
      <c r="B559" s="326">
        <f>IF(ISNUMBER('SCR-B3F-T'!G139),IF('SCR-B3F-T'!G139='SCR-B3F-T'!F139/'SCR-B3F-T'!E139,0,1),0)</f>
        <v>0</v>
      </c>
      <c r="C559" s="318" t="s">
        <v>75</v>
      </c>
    </row>
    <row r="560" spans="1:3" ht="15">
      <c r="A560" s="926"/>
      <c r="B560" s="326">
        <f>IF(ISNUMBER('SCR-B3F-T'!D139),IF('SCR-B3F-T'!D139=SUM('SCR-B3F-T'!D125:D138),0,1),0)</f>
        <v>0</v>
      </c>
      <c r="C560" s="318" t="s">
        <v>54</v>
      </c>
    </row>
    <row r="561" spans="1:3" ht="15">
      <c r="A561" s="926"/>
      <c r="B561" s="326">
        <f>IF(ISNUMBER('SCR-B3F-T'!E139),IF('SCR-B3F-T'!E139=SUM('SCR-B3F-T'!E125:E138),0,1),0)</f>
        <v>0</v>
      </c>
      <c r="C561" s="318" t="s">
        <v>57</v>
      </c>
    </row>
    <row r="562" spans="1:3" ht="15">
      <c r="A562" s="926"/>
      <c r="B562" s="326">
        <f>IF(ISNUMBER('SCR-B3F-T'!F139),IF('SCR-B3F-T'!F139=SUM('SCR-B3F-T'!F125:F138),0,1),0)</f>
        <v>0</v>
      </c>
      <c r="C562" s="318" t="s">
        <v>60</v>
      </c>
    </row>
    <row r="563" spans="1:3" ht="15">
      <c r="A563" s="926"/>
      <c r="B563" s="326">
        <f>IF(ISNUMBER('SCR-B3F-T'!L125),IF('SCR-B3F-T'!L125='SCR-B3F-T'!I125-'SCR-B3F-T'!J125+'SCR-B3F-T'!K125,0,1),0)</f>
        <v>0</v>
      </c>
      <c r="C563" s="318" t="s">
        <v>82</v>
      </c>
    </row>
    <row r="564" spans="1:3" ht="15">
      <c r="A564" s="926"/>
      <c r="B564" s="326">
        <f>IF(ISNUMBER('SCR-B3F-T'!L126),IF('SCR-B3F-T'!L126='SCR-B3F-T'!I126-'SCR-B3F-T'!J126+'SCR-B3F-T'!K126,0,1),0)</f>
        <v>0</v>
      </c>
      <c r="C564" s="318" t="s">
        <v>83</v>
      </c>
    </row>
    <row r="565" spans="1:3" ht="15">
      <c r="A565" s="926"/>
      <c r="B565" s="326">
        <f>IF(ISNUMBER('SCR-B3F-T'!L127),IF('SCR-B3F-T'!L127='SCR-B3F-T'!I127-'SCR-B3F-T'!J127+'SCR-B3F-T'!K127,0,1),0)</f>
        <v>0</v>
      </c>
      <c r="C565" s="318" t="s">
        <v>84</v>
      </c>
    </row>
    <row r="566" spans="1:3" ht="15">
      <c r="A566" s="926"/>
      <c r="B566" s="326">
        <f>IF(ISNUMBER('SCR-B3F-T'!L128),IF('SCR-B3F-T'!L128='SCR-B3F-T'!I128-'SCR-B3F-T'!J128+'SCR-B3F-T'!K128,0,1),0)</f>
        <v>0</v>
      </c>
      <c r="C566" s="318" t="s">
        <v>85</v>
      </c>
    </row>
    <row r="567" spans="1:3" ht="15">
      <c r="A567" s="926"/>
      <c r="B567" s="326">
        <f>IF(ISNUMBER('SCR-B3F-T'!L129),IF('SCR-B3F-T'!L129='SCR-B3F-T'!I129-'SCR-B3F-T'!J129+'SCR-B3F-T'!K129,0,1),0)</f>
        <v>0</v>
      </c>
      <c r="C567" s="318" t="s">
        <v>86</v>
      </c>
    </row>
    <row r="568" spans="1:3" ht="15">
      <c r="A568" s="926"/>
      <c r="B568" s="326">
        <f>IF(ISNUMBER('SCR-B3F-T'!L130),IF('SCR-B3F-T'!L130='SCR-B3F-T'!I130-'SCR-B3F-T'!J130+'SCR-B3F-T'!K130,0,1),0)</f>
        <v>0</v>
      </c>
      <c r="C568" s="318" t="s">
        <v>87</v>
      </c>
    </row>
    <row r="569" spans="1:3" ht="15">
      <c r="A569" s="926"/>
      <c r="B569" s="326">
        <f>IF(ISNUMBER('SCR-B3F-T'!L131),IF('SCR-B3F-T'!L131='SCR-B3F-T'!I131-'SCR-B3F-T'!J131+'SCR-B3F-T'!K131,0,1),0)</f>
        <v>0</v>
      </c>
      <c r="C569" s="318" t="s">
        <v>88</v>
      </c>
    </row>
    <row r="570" spans="1:3" ht="15">
      <c r="A570" s="926"/>
      <c r="B570" s="326">
        <f>IF(ISNUMBER('SCR-B3F-T'!L132),IF('SCR-B3F-T'!L132='SCR-B3F-T'!I132-'SCR-B3F-T'!J132+'SCR-B3F-T'!K132,0,1),0)</f>
        <v>0</v>
      </c>
      <c r="C570" s="318" t="s">
        <v>89</v>
      </c>
    </row>
    <row r="571" spans="1:3" ht="15">
      <c r="A571" s="926"/>
      <c r="B571" s="326">
        <f>IF(ISNUMBER('SCR-B3F-T'!L133),IF('SCR-B3F-T'!L133='SCR-B3F-T'!I133-'SCR-B3F-T'!J133+'SCR-B3F-T'!K133,0,1),0)</f>
        <v>0</v>
      </c>
      <c r="C571" s="318" t="s">
        <v>90</v>
      </c>
    </row>
    <row r="572" spans="1:3" ht="15">
      <c r="A572" s="926"/>
      <c r="B572" s="326">
        <f>IF(ISNUMBER('SCR-B3F-T'!L134),IF('SCR-B3F-T'!L134='SCR-B3F-T'!I134-'SCR-B3F-T'!J134+'SCR-B3F-T'!K134,0,1),0)</f>
        <v>0</v>
      </c>
      <c r="C572" s="318" t="s">
        <v>91</v>
      </c>
    </row>
    <row r="573" spans="1:3" ht="15">
      <c r="A573" s="926"/>
      <c r="B573" s="326">
        <f>IF(ISNUMBER('SCR-B3F-T'!L135),IF('SCR-B3F-T'!L135='SCR-B3F-T'!I135-'SCR-B3F-T'!J135+'SCR-B3F-T'!K135,0,1),0)</f>
        <v>0</v>
      </c>
      <c r="C573" s="318" t="s">
        <v>92</v>
      </c>
    </row>
    <row r="574" spans="1:3" ht="15">
      <c r="A574" s="926"/>
      <c r="B574" s="326">
        <f>IF(ISNUMBER('SCR-B3F-T'!L136),IF('SCR-B3F-T'!L136='SCR-B3F-T'!I136-'SCR-B3F-T'!J136+'SCR-B3F-T'!K136,0,1),0)</f>
        <v>0</v>
      </c>
      <c r="C574" s="318" t="s">
        <v>93</v>
      </c>
    </row>
    <row r="575" spans="1:3" ht="15">
      <c r="A575" s="926"/>
      <c r="B575" s="326">
        <f>IF(ISNUMBER('SCR-B3F-T'!L137),IF('SCR-B3F-T'!L137='SCR-B3F-T'!I137-'SCR-B3F-T'!J137+'SCR-B3F-T'!K137,0,1),0)</f>
        <v>0</v>
      </c>
      <c r="C575" s="318" t="s">
        <v>94</v>
      </c>
    </row>
    <row r="576" spans="1:3" ht="15">
      <c r="A576" s="926"/>
      <c r="B576" s="326">
        <f>IF(ISNUMBER('SCR-B3F-T'!L138),IF('SCR-B3F-T'!L138='SCR-B3F-T'!I138-'SCR-B3F-T'!J138+'SCR-B3F-T'!K138,0,1),0)</f>
        <v>0</v>
      </c>
      <c r="C576" s="318" t="s">
        <v>95</v>
      </c>
    </row>
    <row r="577" spans="1:3" ht="15">
      <c r="A577" s="926"/>
      <c r="B577" s="326">
        <f>IF(ISNUMBER('SCR-B3F-T'!I139),IF('SCR-B3F-T'!I139=SUM('SCR-B3F-T'!I125:I138),0,1),0)</f>
        <v>0</v>
      </c>
      <c r="C577" s="318" t="s">
        <v>76</v>
      </c>
    </row>
    <row r="578" spans="1:3" ht="15">
      <c r="A578" s="926"/>
      <c r="B578" s="326">
        <f>IF(ISNUMBER('SCR-B3F-T'!J139),IF('SCR-B3F-T'!J139=SUM('SCR-B3F-T'!J125:J138),0,1),0)</f>
        <v>0</v>
      </c>
      <c r="C578" s="318" t="s">
        <v>78</v>
      </c>
    </row>
    <row r="579" spans="1:3" ht="15">
      <c r="A579" s="926"/>
      <c r="B579" s="326">
        <f>IF(ISNUMBER('SCR-B3F-T'!K139),IF('SCR-B3F-T'!K139=SUM('SCR-B3F-T'!K125:K138),0,1),0)</f>
        <v>0</v>
      </c>
      <c r="C579" s="318" t="s">
        <v>80</v>
      </c>
    </row>
    <row r="580" spans="1:3" ht="15">
      <c r="A580" s="926"/>
      <c r="B580" s="326">
        <f>IF(ISNUMBER('SCR-B3F-T'!L139),IF('SCR-B3F-T'!L139=SUM('SCR-B3F-T'!L125:L138),0,1),0)</f>
        <v>0</v>
      </c>
      <c r="C580" s="318" t="s">
        <v>96</v>
      </c>
    </row>
    <row r="581" spans="1:3" ht="15">
      <c r="A581" s="926"/>
      <c r="B581" s="326">
        <f>IF(ISNUMBER('SCR-B3F-T'!D154),IF('SCR-B3F-T'!D154=SUM('SCR-B3F-T'!D140:D153),0,1),0)</f>
        <v>0</v>
      </c>
      <c r="C581" s="318" t="s">
        <v>55</v>
      </c>
    </row>
    <row r="582" spans="1:3" ht="15">
      <c r="A582" s="926"/>
      <c r="B582" s="326">
        <f>IF(ISNUMBER('SCR-B3F-T'!D155),IF('SCR-B3F-T'!D155='SCR-B3F-T'!D139+'SCR-B3F-T'!D154,0,1),0)</f>
        <v>0</v>
      </c>
      <c r="C582" s="318" t="s">
        <v>56</v>
      </c>
    </row>
    <row r="583" spans="1:3" ht="15">
      <c r="A583" s="926"/>
      <c r="B583" s="326">
        <f>IF(ISNUMBER('SCR-B3F-T'!E154),IF('SCR-B3F-T'!E154=SUM('SCR-B3F-T'!E140:E153),0,1),0)</f>
        <v>0</v>
      </c>
      <c r="C583" s="318" t="s">
        <v>58</v>
      </c>
    </row>
    <row r="584" spans="1:3" ht="15">
      <c r="A584" s="926"/>
      <c r="B584" s="326">
        <f>IF(ISNUMBER('SCR-B3F-T'!E155),IF('SCR-B3F-T'!E155='SCR-B3F-T'!E139+'SCR-B3F-T'!E154,0,1),0)</f>
        <v>0</v>
      </c>
      <c r="C584" s="318" t="s">
        <v>59</v>
      </c>
    </row>
    <row r="585" spans="1:3" ht="15">
      <c r="A585" s="926"/>
      <c r="B585" s="326">
        <f>IF(ISNUMBER('SCR-B3F-T'!I155),IF('SCR-B3F-T'!I155='SCR-B3F-T'!I139+'SCR-B3F-T'!I154,0,1),0)</f>
        <v>0</v>
      </c>
      <c r="C585" s="318" t="s">
        <v>77</v>
      </c>
    </row>
    <row r="586" spans="1:3" ht="15">
      <c r="A586" s="926"/>
      <c r="B586" s="326">
        <f>IF(ISNUMBER('SCR-B3F-T'!I156),IF('SCR-B3F-T'!I156='SCR-B3F-T'!I155-'SCR-B3F-T'!I157,0,1),0)</f>
        <v>0</v>
      </c>
      <c r="C586" s="318" t="s">
        <v>837</v>
      </c>
    </row>
    <row r="587" spans="1:3" ht="15">
      <c r="A587" s="926"/>
      <c r="B587" s="326">
        <f>IF(ISNUMBER('SCR-B3F-T'!J155),IF('SCR-B3F-T'!J155='SCR-B3F-T'!J139+'SCR-B3F-T'!J154,0,1),0)</f>
        <v>0</v>
      </c>
      <c r="C587" s="318" t="s">
        <v>79</v>
      </c>
    </row>
    <row r="588" spans="1:3" ht="15">
      <c r="A588" s="926"/>
      <c r="B588" s="326">
        <f>IF(ISNUMBER('SCR-B3F-T'!K155),IF('SCR-B3F-T'!K155='SCR-B3F-T'!K139+'SCR-B3F-T'!K154,0,1),0)</f>
        <v>0</v>
      </c>
      <c r="C588" s="318" t="s">
        <v>81</v>
      </c>
    </row>
    <row r="589" spans="1:3" ht="15">
      <c r="A589" s="926"/>
      <c r="B589" s="326">
        <f>IF(ISNUMBER('SCR-B3F-T'!L154),IF('SCR-B3F-T'!L154='SCR-B3F-T'!I154-'SCR-B3F-T'!J154+'SCR-B3F-T'!K154,0,1),0)</f>
        <v>0</v>
      </c>
      <c r="C589" s="318" t="s">
        <v>838</v>
      </c>
    </row>
    <row r="590" spans="1:3" ht="15">
      <c r="A590" s="926"/>
      <c r="B590" s="326">
        <f>IF(ISNUMBER('SCR-B3F-T'!L155),IF('SCR-B3F-T'!L155='SCR-B3F-T'!L139+'SCR-B3F-T'!L154,0,1),0)</f>
        <v>0</v>
      </c>
      <c r="C590" s="318" t="s">
        <v>97</v>
      </c>
    </row>
    <row r="591" spans="1:3" ht="15">
      <c r="A591" s="926"/>
      <c r="B591" s="326">
        <f>IF(ISNUMBER('SCR-B3F-T'!L156),IF('SCR-B3F-T'!L156='SCR-B3F-T'!L155-'SCR-B3F-T'!L157,0,1),0)</f>
        <v>0</v>
      </c>
      <c r="C591" s="318" t="s">
        <v>839</v>
      </c>
    </row>
    <row r="592" spans="1:3" ht="15">
      <c r="A592" s="926"/>
      <c r="B592" s="326">
        <f>IF(ISNUMBER('SCR-B3F-T'!D171),IF('SCR-B3F-T'!D171=SUM('SCR-B3F-T'!D162:D170),0,1),0)</f>
        <v>0</v>
      </c>
      <c r="C592" s="318" t="s">
        <v>98</v>
      </c>
    </row>
    <row r="593" spans="1:3" ht="15">
      <c r="A593" s="926"/>
      <c r="B593" s="326">
        <f>IF(ISNUMBER('SCR-B3F-T'!E171),IF('SCR-B3F-T'!E171=SUM('SCR-B3F-T'!E162:E170),0,1),0)</f>
        <v>0</v>
      </c>
      <c r="C593" s="318" t="s">
        <v>101</v>
      </c>
    </row>
    <row r="594" spans="1:3" ht="15">
      <c r="A594" s="926"/>
      <c r="B594" s="326">
        <f>IF(ISNUMBER('SCR-B3F-T'!F171),IF('SCR-B3F-T'!F171=SUM('SCR-B3F-T'!F162:F170),0,1),0)</f>
        <v>0</v>
      </c>
      <c r="C594" s="318" t="s">
        <v>104</v>
      </c>
    </row>
    <row r="595" spans="1:3" ht="15">
      <c r="A595" s="926"/>
      <c r="B595" s="326">
        <f>IF(ISNUMBER('SCR-B3F-T'!G162),IF('SCR-B3F-T'!G162='SCR-B3F-T'!F162/'SCR-B3F-T'!E162,0,1),0)</f>
        <v>0</v>
      </c>
      <c r="C595" s="318" t="s">
        <v>105</v>
      </c>
    </row>
    <row r="596" spans="1:3" ht="15">
      <c r="A596" s="926"/>
      <c r="B596" s="326">
        <f>IF(ISNUMBER('SCR-B3F-T'!G163),IF('SCR-B3F-T'!G163='SCR-B3F-T'!F163/'SCR-B3F-T'!E163,0,1),0)</f>
        <v>0</v>
      </c>
      <c r="C596" s="318" t="s">
        <v>106</v>
      </c>
    </row>
    <row r="597" spans="1:3" ht="15">
      <c r="A597" s="926"/>
      <c r="B597" s="326">
        <f>IF(ISNUMBER('SCR-B3F-T'!G164),IF('SCR-B3F-T'!G164='SCR-B3F-T'!F164/'SCR-B3F-T'!E164,0,1),0)</f>
        <v>0</v>
      </c>
      <c r="C597" s="318" t="s">
        <v>107</v>
      </c>
    </row>
    <row r="598" spans="1:3" ht="15">
      <c r="A598" s="926"/>
      <c r="B598" s="326">
        <f>IF(ISNUMBER('SCR-B3F-T'!G165),IF('SCR-B3F-T'!G165='SCR-B3F-T'!F165/'SCR-B3F-T'!E165,0,1),0)</f>
        <v>0</v>
      </c>
      <c r="C598" s="318" t="s">
        <v>108</v>
      </c>
    </row>
    <row r="599" spans="1:3" ht="15">
      <c r="A599" s="926"/>
      <c r="B599" s="326">
        <f>IF(ISNUMBER('SCR-B3F-T'!G166),IF('SCR-B3F-T'!G166='SCR-B3F-T'!F166/'SCR-B3F-T'!E166,0,1),0)</f>
        <v>0</v>
      </c>
      <c r="C599" s="318" t="s">
        <v>109</v>
      </c>
    </row>
    <row r="600" spans="1:3" ht="15">
      <c r="A600" s="926"/>
      <c r="B600" s="326">
        <f>IF(ISNUMBER('SCR-B3F-T'!G167),IF('SCR-B3F-T'!G167='SCR-B3F-T'!F167/'SCR-B3F-T'!E167,0,1),0)</f>
        <v>0</v>
      </c>
      <c r="C600" s="318" t="s">
        <v>110</v>
      </c>
    </row>
    <row r="601" spans="1:3" ht="15">
      <c r="A601" s="926"/>
      <c r="B601" s="326">
        <f>IF(ISNUMBER('SCR-B3F-T'!G168),IF('SCR-B3F-T'!G168='SCR-B3F-T'!F168/'SCR-B3F-T'!E168,0,1),0)</f>
        <v>0</v>
      </c>
      <c r="C601" s="318" t="s">
        <v>111</v>
      </c>
    </row>
    <row r="602" spans="1:3" ht="15">
      <c r="A602" s="926"/>
      <c r="B602" s="326">
        <f>IF(ISNUMBER('SCR-B3F-T'!G169),IF('SCR-B3F-T'!G169='SCR-B3F-T'!F169/'SCR-B3F-T'!E169,0,1),0)</f>
        <v>0</v>
      </c>
      <c r="C602" s="318" t="s">
        <v>112</v>
      </c>
    </row>
    <row r="603" spans="1:3" ht="15">
      <c r="A603" s="926"/>
      <c r="B603" s="326">
        <f>IF(ISNUMBER('SCR-B3F-T'!G170),IF('SCR-B3F-T'!G170='SCR-B3F-T'!F170/'SCR-B3F-T'!E170,0,1),0)</f>
        <v>0</v>
      </c>
      <c r="C603" s="318" t="s">
        <v>113</v>
      </c>
    </row>
    <row r="604" spans="1:3" ht="15">
      <c r="A604" s="926"/>
      <c r="B604" s="326">
        <f>IF(ISNUMBER('SCR-B3F-T'!G171),IF('SCR-B3F-T'!G171='SCR-B3F-T'!F171/'SCR-B3F-T'!E171,0,1),0)</f>
        <v>0</v>
      </c>
      <c r="C604" s="318" t="s">
        <v>114</v>
      </c>
    </row>
    <row r="605" spans="1:3" ht="15">
      <c r="A605" s="926"/>
      <c r="B605" s="326">
        <f>IF(ISNUMBER('SCR-B3F-T'!I171),IF('SCR-B3F-T'!I171=SUM('SCR-B3F-T'!I162:I170),0,1),0)</f>
        <v>0</v>
      </c>
      <c r="C605" s="318" t="s">
        <v>115</v>
      </c>
    </row>
    <row r="606" spans="1:3" ht="15">
      <c r="A606" s="926"/>
      <c r="B606" s="326">
        <f>IF(ISNUMBER('SCR-B3F-T'!J171),IF('SCR-B3F-T'!J171=SUM('SCR-B3F-T'!J162:J170),0,1),0)</f>
        <v>0</v>
      </c>
      <c r="C606" s="318" t="s">
        <v>117</v>
      </c>
    </row>
    <row r="607" spans="1:3" ht="15">
      <c r="A607" s="926"/>
      <c r="B607" s="326">
        <f>IF(ISNUMBER('SCR-B3F-T'!K171),IF('SCR-B3F-T'!K171=SUM('SCR-B3F-T'!K162:K170),0,1),0)</f>
        <v>0</v>
      </c>
      <c r="C607" s="318" t="s">
        <v>119</v>
      </c>
    </row>
    <row r="608" spans="1:3" ht="15">
      <c r="A608" s="926"/>
      <c r="B608" s="326">
        <f>IF(ISNUMBER('SCR-B3F-T'!L171),IF('SCR-B3F-T'!L171=SUM('SCR-B3F-T'!L162:L170),0,1),0)</f>
        <v>0</v>
      </c>
      <c r="C608" s="318" t="s">
        <v>130</v>
      </c>
    </row>
    <row r="609" spans="1:3" ht="15">
      <c r="A609" s="926"/>
      <c r="B609" s="326">
        <f>IF(ISNUMBER('SCR-B3F-T'!L162),IF('SCR-B3F-T'!L162='SCR-B3F-T'!I162-'SCR-B3F-T'!J162+'SCR-B3F-T'!K162,0,1),0)</f>
        <v>0</v>
      </c>
      <c r="C609" s="318" t="s">
        <v>121</v>
      </c>
    </row>
    <row r="610" spans="1:3" ht="15">
      <c r="A610" s="926"/>
      <c r="B610" s="326">
        <f>IF(ISNUMBER('SCR-B3F-T'!L163),IF('SCR-B3F-T'!L163='SCR-B3F-T'!I163-'SCR-B3F-T'!J163+'SCR-B3F-T'!K163,0,1),0)</f>
        <v>0</v>
      </c>
      <c r="C610" s="318" t="s">
        <v>122</v>
      </c>
    </row>
    <row r="611" spans="1:3" ht="15">
      <c r="A611" s="926"/>
      <c r="B611" s="326">
        <f>IF(ISNUMBER('SCR-B3F-T'!L164),IF('SCR-B3F-T'!L164='SCR-B3F-T'!I164-'SCR-B3F-T'!J164+'SCR-B3F-T'!K164,0,1),0)</f>
        <v>0</v>
      </c>
      <c r="C611" s="318" t="s">
        <v>123</v>
      </c>
    </row>
    <row r="612" spans="1:3" ht="15">
      <c r="A612" s="926"/>
      <c r="B612" s="326">
        <f>IF(ISNUMBER('SCR-B3F-T'!L165),IF('SCR-B3F-T'!L165='SCR-B3F-T'!I165-'SCR-B3F-T'!J165+'SCR-B3F-T'!K165,0,1),0)</f>
        <v>0</v>
      </c>
      <c r="C612" s="318" t="s">
        <v>124</v>
      </c>
    </row>
    <row r="613" spans="1:3" ht="15">
      <c r="A613" s="926"/>
      <c r="B613" s="326">
        <f>IF(ISNUMBER('SCR-B3F-T'!L166),IF('SCR-B3F-T'!L166='SCR-B3F-T'!I166-'SCR-B3F-T'!J166+'SCR-B3F-T'!K166,0,1),0)</f>
        <v>0</v>
      </c>
      <c r="C613" s="318" t="s">
        <v>125</v>
      </c>
    </row>
    <row r="614" spans="1:3" ht="15">
      <c r="A614" s="926"/>
      <c r="B614" s="326">
        <f>IF(ISNUMBER('SCR-B3F-T'!L167),IF('SCR-B3F-T'!L167='SCR-B3F-T'!I167-'SCR-B3F-T'!J167+'SCR-B3F-T'!K167,0,1),0)</f>
        <v>0</v>
      </c>
      <c r="C614" s="318" t="s">
        <v>126</v>
      </c>
    </row>
    <row r="615" spans="1:3" ht="15">
      <c r="A615" s="926"/>
      <c r="B615" s="326">
        <f>IF(ISNUMBER('SCR-B3F-T'!L168),IF('SCR-B3F-T'!L168='SCR-B3F-T'!I168-'SCR-B3F-T'!J168+'SCR-B3F-T'!K168,0,1),0)</f>
        <v>0</v>
      </c>
      <c r="C615" s="318" t="s">
        <v>127</v>
      </c>
    </row>
    <row r="616" spans="1:3" ht="15">
      <c r="A616" s="926"/>
      <c r="B616" s="326">
        <f>IF(ISNUMBER('SCR-B3F-T'!L169),IF('SCR-B3F-T'!L169='SCR-B3F-T'!I169-'SCR-B3F-T'!J169+'SCR-B3F-T'!K169,0,1),0)</f>
        <v>0</v>
      </c>
      <c r="C616" s="318" t="s">
        <v>128</v>
      </c>
    </row>
    <row r="617" spans="1:3" ht="15">
      <c r="A617" s="926"/>
      <c r="B617" s="326">
        <f>IF(ISNUMBER('SCR-B3F-T'!L170),IF('SCR-B3F-T'!L170='SCR-B3F-T'!I170-'SCR-B3F-T'!J170+'SCR-B3F-T'!K170,0,1),0)</f>
        <v>0</v>
      </c>
      <c r="C617" s="318" t="s">
        <v>129</v>
      </c>
    </row>
    <row r="618" spans="1:3" ht="15">
      <c r="A618" s="926"/>
      <c r="B618" s="326">
        <f>IF(ISNUMBER('SCR-B3F-T'!D186),IF('SCR-B3F-T'!D186=SUM('SCR-B3F-T'!D172:D185),0,1),0)</f>
        <v>0</v>
      </c>
      <c r="C618" s="318" t="s">
        <v>99</v>
      </c>
    </row>
    <row r="619" spans="1:3" ht="15">
      <c r="A619" s="926"/>
      <c r="B619" s="326">
        <f>IF(ISNUMBER('SCR-B3F-T'!D187),IF('SCR-B3F-T'!D187='SCR-B3F-T'!D171+'SCR-B3F-T'!D186,0,1),0)</f>
        <v>0</v>
      </c>
      <c r="C619" s="318" t="s">
        <v>100</v>
      </c>
    </row>
    <row r="620" spans="1:3" ht="15">
      <c r="A620" s="926"/>
      <c r="B620" s="326">
        <f>IF(ISNUMBER('SCR-B3F-T'!E186),IF('SCR-B3F-T'!E186=SUM('SCR-B3F-T'!E172:E185),0,1),0)</f>
        <v>0</v>
      </c>
      <c r="C620" s="318" t="s">
        <v>102</v>
      </c>
    </row>
    <row r="621" spans="1:3" ht="15">
      <c r="A621" s="926"/>
      <c r="B621" s="326">
        <f>IF(ISNUMBER('SCR-B3F-T'!E187),IF('SCR-B3F-T'!E187='SCR-B3F-T'!E171+'SCR-B3F-T'!E186,0,1),0)</f>
        <v>0</v>
      </c>
      <c r="C621" s="318" t="s">
        <v>103</v>
      </c>
    </row>
    <row r="622" spans="1:3" ht="15">
      <c r="A622" s="926"/>
      <c r="B622" s="326">
        <f>IF(ISNUMBER('SCR-B3F-T'!I187),IF('SCR-B3F-T'!I187='SCR-B3F-T'!I171+'SCR-B3F-T'!I186,0,1),0)</f>
        <v>0</v>
      </c>
      <c r="C622" s="318" t="s">
        <v>116</v>
      </c>
    </row>
    <row r="623" spans="1:3" ht="15">
      <c r="A623" s="926"/>
      <c r="B623" s="326">
        <f>IF(ISNUMBER('SCR-B3F-T'!I188),IF('SCR-B3F-T'!I188='SCR-B3F-T'!I187-'SCR-B3F-T'!I189,0,1),0)</f>
        <v>0</v>
      </c>
      <c r="C623" s="318" t="s">
        <v>840</v>
      </c>
    </row>
    <row r="624" spans="1:3" ht="15">
      <c r="A624" s="926"/>
      <c r="B624" s="326">
        <f>IF(ISNUMBER('SCR-B3F-T'!J187),IF('SCR-B3F-T'!J187='SCR-B3F-T'!J171+'SCR-B3F-T'!J186,0,1),0)</f>
        <v>0</v>
      </c>
      <c r="C624" s="318" t="s">
        <v>118</v>
      </c>
    </row>
    <row r="625" spans="1:3" ht="15">
      <c r="A625" s="926"/>
      <c r="B625" s="326">
        <f>IF(ISNUMBER('SCR-B3F-T'!K187),IF('SCR-B3F-T'!K187='SCR-B3F-T'!K171+'SCR-B3F-T'!K186,0,1),0)</f>
        <v>0</v>
      </c>
      <c r="C625" s="318" t="s">
        <v>120</v>
      </c>
    </row>
    <row r="626" spans="1:3" ht="15">
      <c r="A626" s="926"/>
      <c r="B626" s="326">
        <f>IF(ISNUMBER('SCR-B3F-T'!L187),IF('SCR-B3F-T'!L187='SCR-B3F-T'!L171+'SCR-B3F-T'!L186,0,1),0)</f>
        <v>0</v>
      </c>
      <c r="C626" s="318" t="s">
        <v>131</v>
      </c>
    </row>
    <row r="627" spans="1:3" ht="15">
      <c r="A627" s="926"/>
      <c r="B627" s="326">
        <f>IF(ISNUMBER('SCR-B3F-T'!L188),IF('SCR-B3F-T'!L188='SCR-B3F-T'!L187-'SCR-B3F-T'!L189,0,1),0)</f>
        <v>0</v>
      </c>
      <c r="C627" s="318" t="s">
        <v>841</v>
      </c>
    </row>
    <row r="628" spans="1:3" ht="15">
      <c r="A628" s="926"/>
      <c r="B628" s="326">
        <f>IF(ISNUMBER('SCR-B3F-T'!G195),IF('SCR-B3F-T'!G195='SCR-B3F-T'!F195/'SCR-B3F-T'!E195,0,1),0)</f>
        <v>0</v>
      </c>
      <c r="C628" s="318" t="s">
        <v>842</v>
      </c>
    </row>
    <row r="629" spans="1:3" ht="15">
      <c r="A629" s="926"/>
      <c r="B629" s="326">
        <f>IF(ISNUMBER('SCR-B3F-T'!H196),IF('SCR-B3F-T'!H196='SCR-B3F-T'!H195-'SCR-B3F-T'!H197,0,1),0)</f>
        <v>0</v>
      </c>
      <c r="C629" s="318" t="s">
        <v>843</v>
      </c>
    </row>
    <row r="630" spans="1:3" ht="15">
      <c r="A630" s="926"/>
      <c r="B630" s="326">
        <f>IF(ISNUMBER('SCR-B3F-T'!K195),IF('SCR-B3F-T'!K195='SCR-B3F-T'!H195-'SCR-B3F-T'!I195+'SCR-B3F-T'!J195,0,1),0)</f>
        <v>0</v>
      </c>
      <c r="C630" s="318" t="s">
        <v>844</v>
      </c>
    </row>
    <row r="631" spans="1:3" ht="15">
      <c r="A631" s="926"/>
      <c r="B631" s="326">
        <f>IF(ISNUMBER('SCR-B3F-T'!K196),IF('SCR-B3F-T'!K196='SCR-B3F-T'!K195-'SCR-B3F-T'!K197,0,1),0)</f>
        <v>0</v>
      </c>
      <c r="C631" s="318" t="s">
        <v>845</v>
      </c>
    </row>
    <row r="632" spans="1:3" ht="15">
      <c r="A632" s="926"/>
      <c r="B632" s="326">
        <f>IF(ISNUMBER('SCR-B3F-T'!H201),IF('SCR-B3F-T'!H201='SCR-B3F-T'!E201-'SCR-B3F-T'!F201+'SCR-B3F-T'!G201,0,1),0)</f>
        <v>0</v>
      </c>
      <c r="C632" s="318" t="s">
        <v>846</v>
      </c>
    </row>
    <row r="633" spans="1:3" ht="15">
      <c r="A633" s="926"/>
      <c r="B633" s="326">
        <f>IF(ISNUMBER('SCR-B3F-T'!H206),IF('SCR-B3F-T'!H206='SCR-B3F-T'!E206-'SCR-B3F-T'!F206+'SCR-B3F-T'!G206,0,1),0)</f>
        <v>0</v>
      </c>
      <c r="C633" s="318" t="s">
        <v>847</v>
      </c>
    </row>
    <row r="634" spans="1:3" ht="15">
      <c r="A634" s="926"/>
      <c r="B634" s="326">
        <f>IF(ISNUMBER('SCR-B3F-T'!G211),IF('SCR-B3F-T'!G211='SCR-B3F-T'!D211+'SCR-B3F-T'!E211+'SCR-B3F-T'!F211,0,1),0)</f>
        <v>0</v>
      </c>
      <c r="C634" s="318" t="s">
        <v>848</v>
      </c>
    </row>
    <row r="635" spans="1:3" ht="15">
      <c r="A635" s="926"/>
      <c r="B635" s="326">
        <f>IF(ISNUMBER('SCR-B3F-T'!J211),IF('SCR-B3F-T'!J211='SCR-B3F-T'!G211-'SCR-B3F-T'!H211+'SCR-B3F-T'!I211,0,1),0)</f>
        <v>0</v>
      </c>
      <c r="C635" s="318" t="s">
        <v>849</v>
      </c>
    </row>
    <row r="636" spans="1:3" ht="15">
      <c r="A636" s="926"/>
      <c r="B636" s="326">
        <f>IF(ISNUMBER('SCR-B3F-T'!I216),IF('SCR-B3F-T'!I216='SCR-B3F-T'!D216+'SCR-B3F-T'!E216+'SCR-B3F-T'!F216+'SCR-B3F-T'!G216+'SCR-B3F-T'!H216,0,1),0)</f>
        <v>0</v>
      </c>
      <c r="C636" s="318" t="s">
        <v>850</v>
      </c>
    </row>
    <row r="637" spans="1:3" ht="15">
      <c r="A637" s="926"/>
      <c r="B637" s="326">
        <f>IF(ISNUMBER('SCR-B3F-T'!L216),IF('SCR-B3F-T'!L216='SCR-B3F-T'!I216-'SCR-B3F-T'!J216+'SCR-B3F-T'!K216,0,1),0)</f>
        <v>0</v>
      </c>
      <c r="C637" s="318" t="s">
        <v>851</v>
      </c>
    </row>
    <row r="638" spans="1:3" ht="15">
      <c r="A638" s="926"/>
      <c r="B638" s="326">
        <f>IF(ISNUMBER('SCR-B3F-T'!D222),IF('SCR-B3F-T'!D222='SCR-B3F-T'!G211+'SCR-B3F-T'!I216,0,1),0)</f>
        <v>0</v>
      </c>
      <c r="C638" s="318" t="s">
        <v>852</v>
      </c>
    </row>
    <row r="639" spans="1:3" ht="15">
      <c r="A639" s="926"/>
      <c r="B639" s="326">
        <f>IF(ISNUMBER('SCR-B3F-T'!D223),IF('SCR-B3F-T'!D223='SCR-B3F-T'!D222-'SCR-B3F-T'!D224,0,1),0)</f>
        <v>0</v>
      </c>
      <c r="C639" s="318" t="s">
        <v>853</v>
      </c>
    </row>
    <row r="640" spans="1:3" ht="15">
      <c r="A640" s="926"/>
      <c r="B640" s="326">
        <f>IF(ISNUMBER('SCR-B3F-T'!E222),IF('SCR-B3F-T'!E222='SCR-B3F-T'!D222-'SCR-B3F-T'!F222,0,1),0)</f>
        <v>0</v>
      </c>
      <c r="C640" s="318" t="s">
        <v>854</v>
      </c>
    </row>
    <row r="641" spans="1:3" ht="15">
      <c r="A641" s="926"/>
      <c r="B641" s="326">
        <f>IF(ISNUMBER('SCR-B3F-T'!E223),IF('SCR-B3F-T'!E223='SCR-B3F-T'!E222-'SCR-B3F-T'!E224,0,1),0)</f>
        <v>0</v>
      </c>
      <c r="C641" s="318" t="s">
        <v>855</v>
      </c>
    </row>
    <row r="642" spans="1:3" ht="15">
      <c r="A642" s="926"/>
      <c r="B642" s="326">
        <f>IF(ISNUMBER('SCR-B3F-T'!E224),IF('SCR-B3F-T'!E224='SCR-B3F-T'!D224-'SCR-B3F-T'!F224,0,1),0)</f>
        <v>0</v>
      </c>
      <c r="C642" s="318" t="s">
        <v>856</v>
      </c>
    </row>
    <row r="643" spans="1:3" ht="15">
      <c r="A643" s="926"/>
      <c r="B643" s="326">
        <f>IF(ISNUMBER('SCR-B3F-T'!F222),IF('SCR-B3F-T'!F222='SCR-B3F-T'!J211+'SCR-B3F-T'!L216,0,1),0)</f>
        <v>0</v>
      </c>
      <c r="C643" s="318" t="s">
        <v>857</v>
      </c>
    </row>
    <row r="644" spans="1:3" ht="15">
      <c r="A644" s="926"/>
      <c r="B644" s="326">
        <f>IF(ISNUMBER('SCR-B3F-T'!F223),IF('SCR-B3F-T'!F223='SCR-B3F-T'!F222-'SCR-B3F-T'!F224,0,1),0)</f>
        <v>0</v>
      </c>
      <c r="C644" s="318" t="s">
        <v>858</v>
      </c>
    </row>
    <row r="645" spans="1:3" ht="15">
      <c r="A645" s="926"/>
      <c r="B645" s="326">
        <f>IF(ISNUMBER('SCR-B3F-T'!F229),IF('SCR-B3F-T'!F229='SCR-B3F-T'!D229+'SCR-B3F-T'!E229,0,1),0)</f>
        <v>0</v>
      </c>
      <c r="C645" s="318" t="s">
        <v>859</v>
      </c>
    </row>
    <row r="646" spans="1:3" ht="15">
      <c r="A646" s="926"/>
      <c r="B646" s="326">
        <f>IF(ISNUMBER('SCR-B3F-T'!I229),IF('SCR-B3F-T'!I229='SCR-B3F-T'!F229-'SCR-B3F-T'!G229+'SCR-B3F-T'!H229,0,1),0)</f>
        <v>0</v>
      </c>
      <c r="C646" s="318" t="s">
        <v>860</v>
      </c>
    </row>
    <row r="647" spans="1:3" ht="15">
      <c r="A647" s="926"/>
      <c r="B647" s="326">
        <f>IF(ISNUMBER('SCR-B3F-T'!F234),IF('SCR-B3F-T'!F234='SCR-B3F-T'!B234-'SCR-B3F-T'!D234+'SCR-B3F-T'!E234,0,1),0)</f>
        <v>0</v>
      </c>
      <c r="C647" s="318" t="s">
        <v>861</v>
      </c>
    </row>
    <row r="648" spans="1:3" ht="15">
      <c r="A648" s="926"/>
      <c r="B648" s="326">
        <f>IF(ISNUMBER('SCR-B3F-T'!D244),IF('SCR-B3F-T'!D244=SUM('SCR-B3F-T'!D239:D243),0,1),0)</f>
        <v>0</v>
      </c>
      <c r="C648" s="318" t="s">
        <v>132</v>
      </c>
    </row>
    <row r="649" spans="1:3" ht="15">
      <c r="A649" s="926"/>
      <c r="B649" s="326">
        <f>IF(ISNUMBER('SCR-B3F-T'!G244),IF('SCR-B3F-T'!G244=SUM('SCR-B3F-T'!G239:G243),0,1),0)</f>
        <v>0</v>
      </c>
      <c r="C649" s="318" t="s">
        <v>133</v>
      </c>
    </row>
    <row r="650" spans="1:3" ht="15">
      <c r="A650" s="926"/>
      <c r="B650" s="326">
        <f>IF(ISNUMBER('SCR-B3F-T'!H244),IF('SCR-B3F-T'!H244=SUM('SCR-B3F-T'!H239:H243),0,1),0)</f>
        <v>0</v>
      </c>
      <c r="C650" s="318" t="s">
        <v>134</v>
      </c>
    </row>
    <row r="651" spans="1:3" ht="15">
      <c r="A651" s="926"/>
      <c r="B651" s="326">
        <f>IF(ISNUMBER('SCR-B3F-T'!I244),IF('SCR-B3F-T'!I244=SUM('SCR-B3F-T'!I239:I243),0,1),0)</f>
        <v>0</v>
      </c>
      <c r="C651" s="318" t="s">
        <v>135</v>
      </c>
    </row>
    <row r="652" spans="1:3" ht="15">
      <c r="A652" s="926"/>
      <c r="B652" s="326">
        <f>IF(ISNUMBER('SCR-B3F-T'!J244),IF('SCR-B3F-T'!J244=SUM('SCR-B3F-T'!J239:J243),0,1),0)</f>
        <v>0</v>
      </c>
      <c r="C652" s="318" t="s">
        <v>136</v>
      </c>
    </row>
    <row r="653" spans="1:3" ht="15">
      <c r="A653" s="926"/>
      <c r="B653" s="326">
        <f>IF(ISNUMBER('SCR-B3F-T'!D249),IF('SCR-B3F-T'!D249='SCR-B3F-T'!G244,0,1),0)</f>
        <v>0</v>
      </c>
      <c r="C653" s="318" t="s">
        <v>862</v>
      </c>
    </row>
    <row r="654" spans="1:3" ht="15">
      <c r="A654" s="926"/>
      <c r="B654" s="326">
        <f>IF(ISNUMBER('SCR-B3F-T'!D250),IF('SCR-B3F-T'!D250='SCR-B3F-T'!D249-'SCR-B3F-T'!D251,0,1),0)</f>
        <v>0</v>
      </c>
      <c r="C654" s="318" t="s">
        <v>863</v>
      </c>
    </row>
    <row r="655" spans="1:3" ht="15">
      <c r="A655" s="926"/>
      <c r="B655" s="326">
        <f>IF(ISNUMBER('SCR-B3F-T'!E249),IF('SCR-B3F-T'!E249='SCR-B3F-T'!H244+'SCR-B3F-T'!I244,0,1),0)</f>
        <v>0</v>
      </c>
      <c r="C655" s="318" t="s">
        <v>864</v>
      </c>
    </row>
    <row r="656" spans="1:3" ht="15">
      <c r="A656" s="926"/>
      <c r="B656" s="326">
        <f>IF(ISNUMBER('SCR-B3F-T'!E250),IF('SCR-B3F-T'!E250='SCR-B3F-T'!E249-'SCR-B3F-T'!E251,0,1),0)</f>
        <v>0</v>
      </c>
      <c r="C656" s="318" t="s">
        <v>865</v>
      </c>
    </row>
    <row r="657" spans="1:3" ht="15">
      <c r="A657" s="926"/>
      <c r="B657" s="326">
        <f>IF(ISNUMBER('SCR-B3F-T'!E251),IF('SCR-B3F-T'!E251='SCR-B3F-T'!D251-'SCR-B3F-T'!F251,0,1),0)</f>
        <v>0</v>
      </c>
      <c r="C657" s="318" t="s">
        <v>866</v>
      </c>
    </row>
    <row r="658" spans="1:3" ht="15">
      <c r="A658" s="926"/>
      <c r="B658" s="326">
        <f>IF(ISNUMBER('SCR-B3F-T'!F249),IF('SCR-B3F-T'!F249='SCR-B3F-T'!J244,0,1),0)</f>
        <v>0</v>
      </c>
      <c r="C658" s="318" t="s">
        <v>867</v>
      </c>
    </row>
    <row r="659" spans="1:3" ht="15">
      <c r="A659" s="926"/>
      <c r="B659" s="326">
        <f>IF(ISNUMBER('SCR-B3F-T'!F250),IF('SCR-B3F-T'!F250='SCR-B3F-T'!F249-'SCR-B3F-T'!F251,0,1),0)</f>
        <v>0</v>
      </c>
      <c r="C659" s="318" t="s">
        <v>868</v>
      </c>
    </row>
    <row r="660" spans="1:3" ht="15">
      <c r="A660" s="926"/>
      <c r="B660" s="326">
        <f>IF(ISNUMBER('SCR-B3F-T'!D259),IF('SCR-B3F-T'!D259='SCR-B3F-T'!D257+'SCR-B3F-T'!D258,0,1),0)</f>
        <v>0</v>
      </c>
      <c r="C660" s="318" t="s">
        <v>869</v>
      </c>
    </row>
    <row r="661" spans="1:3" ht="15">
      <c r="A661" s="926"/>
      <c r="B661" s="326">
        <f>IF(ISNUMBER('SCR-B3F-T'!E259),IF('SCR-B3F-T'!E259='SCR-B3F-T'!F259/'SCR-B3F-T'!D259,0,1),0)</f>
        <v>0</v>
      </c>
      <c r="C661" s="318" t="s">
        <v>870</v>
      </c>
    </row>
    <row r="662" spans="1:3" ht="15">
      <c r="A662" s="926"/>
      <c r="B662" s="326">
        <f>IF(ISNUMBER('SCR-B3F-T'!F257),IF('SCR-B3F-T'!F257='SCR-B3F-T'!D257*'SCR-B3F-T'!E257,0,1),0)</f>
        <v>0</v>
      </c>
      <c r="C662" s="318" t="s">
        <v>871</v>
      </c>
    </row>
    <row r="663" spans="1:3" ht="15">
      <c r="A663" s="926"/>
      <c r="B663" s="326">
        <f>IF(ISNUMBER('SCR-B3F-T'!F258),IF('SCR-B3F-T'!F258='SCR-B3F-T'!D258*'SCR-B3F-T'!E258,0,1),0)</f>
        <v>0</v>
      </c>
      <c r="C663" s="318" t="s">
        <v>872</v>
      </c>
    </row>
    <row r="664" spans="1:3" ht="15">
      <c r="A664" s="926"/>
      <c r="B664" s="326">
        <f>IF(ISNUMBER('SCR-B3F-T'!F259),IF('SCR-B3F-T'!F259='SCR-B3F-T'!F257+'SCR-B3F-T'!F258,0,1),0)</f>
        <v>0</v>
      </c>
      <c r="C664" s="318" t="s">
        <v>873</v>
      </c>
    </row>
    <row r="665" spans="1:3" ht="15">
      <c r="A665" s="926"/>
      <c r="B665" s="326">
        <f>IF(ISNUMBER('SCR-B3F-T'!G259),IF('SCR-B3F-T'!G259='SCR-B3F-T'!G257+'SCR-B3F-T'!G258,0,1),0)</f>
        <v>0</v>
      </c>
      <c r="C665" s="318" t="s">
        <v>874</v>
      </c>
    </row>
    <row r="666" spans="1:3" ht="15">
      <c r="A666" s="926"/>
      <c r="B666" s="326">
        <f>IF(ISNUMBER('SCR-B3F-T'!H259),IF('SCR-B3F-T'!H259='SCR-B3F-T'!H257+'SCR-B3F-T'!H258,0,1),0)</f>
        <v>0</v>
      </c>
      <c r="C666" s="318" t="s">
        <v>875</v>
      </c>
    </row>
    <row r="667" spans="1:3" ht="15">
      <c r="A667" s="926"/>
      <c r="B667" s="326">
        <f>IF(ISNUMBER('SCR-B3F-T'!I257),IF('SCR-B3F-T'!I257='SCR-B3F-T'!F257-'SCR-B3F-T'!G257+'SCR-B3F-T'!H257,0,1),0)</f>
        <v>0</v>
      </c>
      <c r="C667" s="318" t="s">
        <v>876</v>
      </c>
    </row>
    <row r="668" spans="1:3" ht="15">
      <c r="A668" s="926"/>
      <c r="B668" s="326">
        <f>IF(ISNUMBER('SCR-B3F-T'!I258),IF('SCR-B3F-T'!I258='SCR-B3F-T'!F258-'SCR-B3F-T'!G258+'SCR-B3F-T'!H258,0,1),0)</f>
        <v>0</v>
      </c>
      <c r="C668" s="318" t="s">
        <v>877</v>
      </c>
    </row>
    <row r="669" spans="1:3" ht="15">
      <c r="A669" s="926"/>
      <c r="B669" s="326">
        <f>IF(ISNUMBER('SCR-B3F-T'!I259),IF('SCR-B3F-T'!I259='SCR-B3F-T'!I257+'SCR-B3F-T'!I258,0,1),0)</f>
        <v>0</v>
      </c>
      <c r="C669" s="318" t="s">
        <v>878</v>
      </c>
    </row>
    <row r="670" spans="1:3" ht="15">
      <c r="A670" s="926"/>
      <c r="B670" s="326">
        <f>IF(ISNUMBER('SCR-B3F-T'!H263),IF('SCR-B3F-T'!H263='SCR-B3F-T'!E263-'SCR-B3F-T'!F263+'SCR-B3F-T'!G263,0,1),0)</f>
        <v>0</v>
      </c>
      <c r="C670" s="318" t="s">
        <v>879</v>
      </c>
    </row>
    <row r="671" spans="1:3" ht="15">
      <c r="A671" s="926"/>
      <c r="B671" s="326">
        <f>IF(ISNUMBER('SCR-B3F-T'!D268),IF('SCR-B3F-T'!D268='SCR-B3F-T'!F259+'SCR-B3F-T'!E263,0,1),0)</f>
        <v>0</v>
      </c>
      <c r="C671" s="318" t="s">
        <v>880</v>
      </c>
    </row>
    <row r="672" spans="1:3" ht="15">
      <c r="A672" s="926"/>
      <c r="B672" s="326">
        <f>IF(ISNUMBER('SCR-B3F-T'!D269),IF('SCR-B3F-T'!D269='SCR-B3F-T'!D268-'SCR-B3F-T'!D270,0,1),0)</f>
        <v>0</v>
      </c>
      <c r="C672" s="318" t="s">
        <v>881</v>
      </c>
    </row>
    <row r="673" spans="1:3" ht="15">
      <c r="A673" s="926"/>
      <c r="B673" s="326">
        <f>IF(ISNUMBER('SCR-B3F-T'!E268),IF('SCR-B3F-T'!E268='SCR-B3F-T'!D268-'SCR-B3F-T'!F268,0,1),0)</f>
        <v>0</v>
      </c>
      <c r="C673" s="318" t="s">
        <v>882</v>
      </c>
    </row>
    <row r="674" spans="1:3" ht="15">
      <c r="A674" s="926"/>
      <c r="B674" s="326">
        <f>IF(ISNUMBER('SCR-B3F-T'!E269),IF('SCR-B3F-T'!E269='SCR-B3F-T'!D269-'SCR-B3F-T'!F269,0,1),0)</f>
        <v>0</v>
      </c>
      <c r="C674" s="318" t="s">
        <v>883</v>
      </c>
    </row>
    <row r="675" spans="1:3" ht="15">
      <c r="A675" s="926"/>
      <c r="B675" s="326">
        <f>IF(ISNUMBER('SCR-B3F-T'!E270),IF('SCR-B3F-T'!E270='SCR-B3F-T'!D270-'SCR-B3F-T'!F270,0,1),0)</f>
        <v>0</v>
      </c>
      <c r="C675" s="318" t="s">
        <v>884</v>
      </c>
    </row>
    <row r="676" spans="1:3" ht="15">
      <c r="A676" s="926"/>
      <c r="B676" s="326">
        <f>IF(ISNUMBER('SCR-B3F-T'!F268),IF('SCR-B3F-T'!F268='SCR-B3F-T'!I259+'SCR-B3F-T'!H263,0,1),0)</f>
        <v>0</v>
      </c>
      <c r="C676" s="318" t="s">
        <v>885</v>
      </c>
    </row>
    <row r="677" spans="1:3" ht="15">
      <c r="A677" s="926"/>
      <c r="B677" s="326">
        <f>IF(ISNUMBER('SCR-B3F-T'!F269),IF('SCR-B3F-T'!F269='SCR-B3F-T'!F268-'SCR-B3F-T'!F270,0,1),0)</f>
        <v>0</v>
      </c>
      <c r="C677" s="318" t="s">
        <v>1649</v>
      </c>
    </row>
    <row r="678" spans="1:3" ht="15">
      <c r="A678" s="926"/>
      <c r="B678" s="326">
        <f>IF(ISNUMBER('SCR-B3F-T'!E282),IF('SCR-B3F-T'!E282='SCR-B3F-T'!E281-'SCR-B3F-T'!E283,0,1),0)</f>
        <v>0</v>
      </c>
      <c r="C678" s="318" t="s">
        <v>886</v>
      </c>
    </row>
    <row r="679" spans="1:3" ht="15">
      <c r="A679" s="926"/>
      <c r="B679" s="326">
        <f>IF(ISNUMBER('SCR-B3F-T'!F282),IF('SCR-B3F-T'!F282='SCR-B3F-T'!E282-'SCR-B3F-T'!G282,0,1),0)</f>
        <v>0</v>
      </c>
      <c r="C679" s="318" t="s">
        <v>887</v>
      </c>
    </row>
    <row r="680" spans="1:3" ht="15">
      <c r="A680" s="926"/>
      <c r="B680" s="326">
        <f>IF(ISNUMBER('SCR-B3F-T'!F283),IF('SCR-B3F-T'!F283='SCR-B3F-T'!E283-'SCR-B3F-T'!G283,0,1),0)</f>
        <v>0</v>
      </c>
      <c r="C680" s="318" t="s">
        <v>888</v>
      </c>
    </row>
    <row r="681" spans="1:3" ht="15">
      <c r="A681" s="926"/>
      <c r="B681" s="326">
        <f>IF(ISNUMBER('SCR-B3F-T'!G282),IF('SCR-B3F-T'!G282='SCR-B3F-T'!G281-'SCR-B3F-T'!G283,0,1),0)</f>
        <v>0</v>
      </c>
      <c r="C681" s="318" t="s">
        <v>889</v>
      </c>
    </row>
    <row r="682" spans="1:3" ht="15">
      <c r="A682" s="926"/>
      <c r="B682" s="326">
        <f>IF(ISNUMBER('SCR-B3F-T'!Q288),IF('SCR-B3F-T'!Q288='SCR-B3F-T'!N288-'SCR-B3F-T'!O288+'SCR-B3F-T'!P288,0,1),0)</f>
        <v>0</v>
      </c>
      <c r="C682" s="318" t="s">
        <v>892</v>
      </c>
    </row>
    <row r="683" spans="1:3" ht="15">
      <c r="A683" s="926"/>
      <c r="B683" s="326">
        <f>IF(ISNUMBER('SCR-B3F-T'!Q289),IF('SCR-B3F-T'!Q289='SCR-B3F-T'!N289-'SCR-B3F-T'!O289+'SCR-B3F-T'!P289,0,1),0)</f>
        <v>0</v>
      </c>
      <c r="C683" s="318" t="s">
        <v>893</v>
      </c>
    </row>
    <row r="684" spans="1:3" ht="15">
      <c r="A684" s="926"/>
      <c r="B684" s="326">
        <f>IF(ISNUMBER('SCR-B3F-T'!Q290),IF('SCR-B3F-T'!Q290='SCR-B3F-T'!N290-'SCR-B3F-T'!O290+'SCR-B3F-T'!P290,0,1),0)</f>
        <v>0</v>
      </c>
      <c r="C684" s="318" t="s">
        <v>894</v>
      </c>
    </row>
    <row r="685" spans="1:3" ht="15">
      <c r="A685" s="926"/>
      <c r="B685" s="326">
        <f>IF(ISNUMBER('SCR-B3F-T'!Q291),IF('SCR-B3F-T'!Q291='SCR-B3F-T'!N291-'SCR-B3F-T'!O291+'SCR-B3F-T'!P291,0,1),0)</f>
        <v>0</v>
      </c>
      <c r="C685" s="318" t="s">
        <v>895</v>
      </c>
    </row>
    <row r="686" spans="1:3" ht="15">
      <c r="A686" s="926"/>
      <c r="B686" s="326">
        <f>IF(ISNUMBER('SCR-B3F-T'!Q292),IF('SCR-B3F-T'!Q292='SCR-B3F-T'!N292-'SCR-B3F-T'!O292+'SCR-B3F-T'!P292,0,1),0)</f>
        <v>0</v>
      </c>
      <c r="C686" s="318" t="s">
        <v>896</v>
      </c>
    </row>
    <row r="687" spans="1:3" ht="15">
      <c r="A687" s="926"/>
      <c r="B687" s="326">
        <f>IF(ISNUMBER('SCR-B3F-T'!Q293),IF('SCR-B3F-T'!Q293='SCR-B3F-T'!N293-'SCR-B3F-T'!O293+'SCR-B3F-T'!P293,0,1),0)</f>
        <v>0</v>
      </c>
      <c r="C687" s="318" t="s">
        <v>897</v>
      </c>
    </row>
    <row r="688" spans="1:3" ht="15">
      <c r="A688" s="926"/>
      <c r="B688" s="326">
        <f>IF(ISNUMBER('SCR-B3F-T'!Q294),IF('SCR-B3F-T'!Q294='SCR-B3F-T'!N294-'SCR-B3F-T'!O294+'SCR-B3F-T'!P294,0,1),0)</f>
        <v>0</v>
      </c>
      <c r="C688" s="318" t="s">
        <v>898</v>
      </c>
    </row>
    <row r="689" spans="1:3" ht="15">
      <c r="A689" s="926"/>
      <c r="B689" s="326">
        <f>IF(ISNUMBER('SCR-B3F-T'!Q295),IF('SCR-B3F-T'!Q295='SCR-B3F-T'!N295-'SCR-B3F-T'!O295+'SCR-B3F-T'!P295,0,1),0)</f>
        <v>0</v>
      </c>
      <c r="C689" s="318" t="s">
        <v>899</v>
      </c>
    </row>
    <row r="690" spans="1:3" ht="15">
      <c r="A690" s="926"/>
      <c r="B690" s="326">
        <f>IF(ISNUMBER('SCR-B3F-T'!Q296),IF('SCR-B3F-T'!Q296='SCR-B3F-T'!N296-'SCR-B3F-T'!O296+'SCR-B3F-T'!P296,0,1),0)</f>
        <v>0</v>
      </c>
      <c r="C690" s="318" t="s">
        <v>900</v>
      </c>
    </row>
    <row r="691" spans="1:3" ht="15">
      <c r="A691" s="926"/>
      <c r="B691" s="326">
        <f>IF(ISNUMBER('SCR-B3F-T'!Q297),IF('SCR-B3F-T'!Q297='SCR-B3F-T'!N297-'SCR-B3F-T'!O297+'SCR-B3F-T'!P297,0,1),0)</f>
        <v>0</v>
      </c>
      <c r="C691" s="318" t="s">
        <v>901</v>
      </c>
    </row>
    <row r="692" spans="1:3" ht="15">
      <c r="A692" s="926"/>
      <c r="B692" s="326">
        <f>IF(ISNUMBER('SCR-B3F-T'!Q298),IF('SCR-B3F-T'!Q298='SCR-B3F-T'!N298-'SCR-B3F-T'!O298+'SCR-B3F-T'!P298,0,1),0)</f>
        <v>0</v>
      </c>
      <c r="C692" s="318" t="s">
        <v>902</v>
      </c>
    </row>
    <row r="693" spans="1:3" ht="15">
      <c r="A693" s="926"/>
      <c r="B693" s="326">
        <f>IF(ISNUMBER('SCR-B3F-T'!Q299),IF('SCR-B3F-T'!Q299='SCR-B3F-T'!N299-'SCR-B3F-T'!O299+'SCR-B3F-T'!P299,0,1),0)</f>
        <v>0</v>
      </c>
      <c r="C693" s="318" t="s">
        <v>903</v>
      </c>
    </row>
    <row r="694" spans="1:3" ht="15">
      <c r="A694" s="926"/>
      <c r="B694" s="326">
        <f>IF(ISNUMBER('SCR-B3F-T'!Q300),IF('SCR-B3F-T'!Q300='SCR-B3F-T'!N300-'SCR-B3F-T'!O300+'SCR-B3F-T'!P300,0,1),0)</f>
        <v>0</v>
      </c>
      <c r="C694" s="318" t="s">
        <v>904</v>
      </c>
    </row>
    <row r="695" spans="1:3" ht="15">
      <c r="A695" s="926"/>
      <c r="B695" s="326">
        <f>IF(ISNUMBER('SCR-B3F-T'!Q301),IF('SCR-B3F-T'!Q301='SCR-B3F-T'!N301-'SCR-B3F-T'!O301+'SCR-B3F-T'!P301,0,1),0)</f>
        <v>0</v>
      </c>
      <c r="C695" s="318" t="s">
        <v>905</v>
      </c>
    </row>
    <row r="696" spans="1:3" ht="15">
      <c r="A696" s="926"/>
      <c r="B696" s="326">
        <f>IF(ISNUMBER('SCR-B3F-T'!Q302),IF('SCR-B3F-T'!Q302='SCR-B3F-T'!N302-'SCR-B3F-T'!O302+'SCR-B3F-T'!P302,0,1),0)</f>
        <v>0</v>
      </c>
      <c r="C696" s="318" t="s">
        <v>906</v>
      </c>
    </row>
    <row r="697" spans="1:3" ht="15">
      <c r="A697" s="926"/>
      <c r="B697" s="326">
        <f>IF(ISNUMBER('SCR-B3F-T'!Q303),IF('SCR-B3F-T'!Q303='SCR-B3F-T'!N303-'SCR-B3F-T'!O303+'SCR-B3F-T'!P303,0,1),0)</f>
        <v>0</v>
      </c>
      <c r="C697" s="318" t="s">
        <v>907</v>
      </c>
    </row>
    <row r="698" spans="1:3" ht="15">
      <c r="A698" s="926"/>
      <c r="B698" s="326">
        <f>IF(ISNUMBER('SCR-B3F-T'!Q304),IF('SCR-B3F-T'!Q304='SCR-B3F-T'!N304-'SCR-B3F-T'!O304+'SCR-B3F-T'!P304,0,1),0)</f>
        <v>0</v>
      </c>
      <c r="C698" s="318" t="s">
        <v>908</v>
      </c>
    </row>
    <row r="699" spans="1:3" ht="15">
      <c r="A699" s="926"/>
      <c r="B699" s="326">
        <f>IF(ISNUMBER('SCR-B3F-T'!Q305),IF('SCR-B3F-T'!Q305='SCR-B3F-T'!N305-'SCR-B3F-T'!O305+'SCR-B3F-T'!P305,0,1),0)</f>
        <v>0</v>
      </c>
      <c r="C699" s="318" t="s">
        <v>909</v>
      </c>
    </row>
    <row r="700" spans="1:3" ht="15">
      <c r="A700" s="926"/>
      <c r="B700" s="326">
        <f>IF(ISNUMBER('SCR-B3F-T'!Q306),IF('SCR-B3F-T'!Q306='SCR-B3F-T'!N306-'SCR-B3F-T'!O306+'SCR-B3F-T'!P306,0,1),0)</f>
        <v>0</v>
      </c>
      <c r="C700" s="318" t="s">
        <v>910</v>
      </c>
    </row>
    <row r="701" spans="1:3" ht="15">
      <c r="A701" s="926"/>
      <c r="B701" s="326">
        <f>IF(ISNUMBER('SCR-B3F-T'!Q307),IF('SCR-B3F-T'!Q307='SCR-B3F-T'!N307-'SCR-B3F-T'!O307+'SCR-B3F-T'!P307,0,1),0)</f>
        <v>0</v>
      </c>
      <c r="C701" s="318" t="s">
        <v>911</v>
      </c>
    </row>
    <row r="702" spans="1:3" ht="15">
      <c r="A702" s="926"/>
      <c r="B702" s="326">
        <f>IF(ISNUMBER('SCR-B3F-T'!Q308),IF('SCR-B3F-T'!Q308='SCR-B3F-T'!N308-'SCR-B3F-T'!O308+'SCR-B3F-T'!P308,0,1),0)</f>
        <v>0</v>
      </c>
      <c r="C702" s="318" t="s">
        <v>912</v>
      </c>
    </row>
    <row r="703" spans="1:3" ht="15">
      <c r="A703" s="926"/>
      <c r="B703" s="326">
        <f>IF(ISNUMBER('SCR-B3F-T'!Q309),IF('SCR-B3F-T'!Q309='SCR-B3F-T'!N309-'SCR-B3F-T'!O309+'SCR-B3F-T'!P309,0,1),0)</f>
        <v>0</v>
      </c>
      <c r="C703" s="318" t="s">
        <v>913</v>
      </c>
    </row>
    <row r="704" spans="1:3" ht="15">
      <c r="A704" s="926"/>
      <c r="B704" s="326">
        <f>IF(ISNUMBER('SCR-B3F-T'!Q310),IF('SCR-B3F-T'!Q310='SCR-B3F-T'!N310-'SCR-B3F-T'!O310+'SCR-B3F-T'!P310,0,1),0)</f>
        <v>0</v>
      </c>
      <c r="C704" s="318" t="s">
        <v>914</v>
      </c>
    </row>
    <row r="705" spans="1:3" ht="15">
      <c r="A705" s="926"/>
      <c r="B705" s="326">
        <f>IF(ISNUMBER('SCR-B3F-T'!Q311),IF('SCR-B3F-T'!Q311='SCR-B3F-T'!N311-'SCR-B3F-T'!O311+'SCR-B3F-T'!P311,0,1),0)</f>
        <v>0</v>
      </c>
      <c r="C705" s="318" t="s">
        <v>915</v>
      </c>
    </row>
    <row r="706" spans="1:3" ht="15">
      <c r="A706" s="926"/>
      <c r="B706" s="326">
        <f>IF(ISNUMBER('SCR-B3F-T'!Q312),IF('SCR-B3F-T'!Q312='SCR-B3F-T'!N312-'SCR-B3F-T'!O312+'SCR-B3F-T'!P312,0,1),0)</f>
        <v>0</v>
      </c>
      <c r="C706" s="318" t="s">
        <v>916</v>
      </c>
    </row>
    <row r="707" spans="1:3" ht="15">
      <c r="A707" s="926"/>
      <c r="B707" s="326">
        <f>IF(ISNUMBER('SCR-B3F-T'!Q313),IF('SCR-B3F-T'!Q313='SCR-B3F-T'!N313-'SCR-B3F-T'!O313+'SCR-B3F-T'!P313,0,1),0)</f>
        <v>0</v>
      </c>
      <c r="C707" s="318" t="s">
        <v>917</v>
      </c>
    </row>
    <row r="708" spans="1:3" ht="15">
      <c r="A708" s="926"/>
      <c r="B708" s="326">
        <f>IF(ISNUMBER('SCR-B3F-T'!Q314),IF('SCR-B3F-T'!Q314='SCR-B3F-T'!N314-'SCR-B3F-T'!O314+'SCR-B3F-T'!P314,0,1),0)</f>
        <v>0</v>
      </c>
      <c r="C708" s="318" t="s">
        <v>918</v>
      </c>
    </row>
    <row r="709" spans="1:3" ht="15">
      <c r="A709" s="926"/>
      <c r="B709" s="326">
        <f>IF(ISNUMBER('SCR-B3F-T'!Q315),IF('SCR-B3F-T'!Q315='SCR-B3F-T'!N315-'SCR-B3F-T'!O315+'SCR-B3F-T'!P315,0,1),0)</f>
        <v>0</v>
      </c>
      <c r="C709" s="318" t="s">
        <v>919</v>
      </c>
    </row>
    <row r="710" spans="1:3" ht="15">
      <c r="A710" s="926"/>
      <c r="B710" s="326">
        <f>IF(ISNUMBER('SCR-B3F-T'!Q316),IF('SCR-B3F-T'!Q316='SCR-B3F-T'!N316-'SCR-B3F-T'!O316+'SCR-B3F-T'!P316,0,1),0)</f>
        <v>0</v>
      </c>
      <c r="C710" s="318" t="s">
        <v>920</v>
      </c>
    </row>
    <row r="711" spans="1:3" ht="15">
      <c r="A711" s="926"/>
      <c r="B711" s="326">
        <f>IF(ISNUMBER('SCR-B3F-T'!Q317),IF('SCR-B3F-T'!Q317='SCR-B3F-T'!N317-'SCR-B3F-T'!O317+'SCR-B3F-T'!P317,0,1),0)</f>
        <v>0</v>
      </c>
      <c r="C711" s="318" t="s">
        <v>921</v>
      </c>
    </row>
    <row r="712" spans="1:3" ht="15">
      <c r="A712" s="926"/>
      <c r="B712" s="326">
        <f>IF(ISNUMBER('SCR-B3F-T'!Q318),IF('SCR-B3F-T'!Q318='SCR-B3F-T'!N318-'SCR-B3F-T'!O318+'SCR-B3F-T'!P318,0,1),0)</f>
        <v>0</v>
      </c>
      <c r="C712" s="318" t="s">
        <v>922</v>
      </c>
    </row>
    <row r="713" spans="1:3" ht="15">
      <c r="A713" s="926"/>
      <c r="B713" s="326">
        <f>IF(ISNUMBER('SCR-B3F-T'!N319),IF('SCR-B3F-T'!N319=SUM('SCR-B3F-T'!N288:N318),0,1),0)</f>
        <v>0</v>
      </c>
      <c r="C713" s="318" t="s">
        <v>890</v>
      </c>
    </row>
    <row r="714" spans="1:3" ht="15">
      <c r="A714" s="926"/>
      <c r="B714" s="326">
        <f>IF(ISNUMBER('SCR-B3F-T'!N320),IF('SCR-B3F-T'!N320='SCR-B3F-T'!N319-'SCR-B3F-T'!N321,0,1),0)</f>
        <v>0</v>
      </c>
      <c r="C714" s="318" t="s">
        <v>891</v>
      </c>
    </row>
    <row r="715" spans="1:3" ht="15">
      <c r="A715" s="926"/>
      <c r="B715" s="326">
        <f>IF(ISNUMBER('SCR-B3F-T'!O319),IF('SCR-B3F-T'!O319=SUM('SCR-B3F-T'!O288:O318),0,1),0)</f>
        <v>0</v>
      </c>
      <c r="C715" s="318" t="s">
        <v>25</v>
      </c>
    </row>
    <row r="716" spans="1:3" ht="15">
      <c r="A716" s="926"/>
      <c r="B716" s="326">
        <f>IF(ISNUMBER('SCR-B3F-T'!P319),IF('SCR-B3F-T'!P319=SUM('SCR-B3F-T'!P288:P318),0,1),0)</f>
        <v>0</v>
      </c>
      <c r="C716" s="318" t="s">
        <v>26</v>
      </c>
    </row>
    <row r="717" spans="1:3" ht="15">
      <c r="A717" s="926"/>
      <c r="B717" s="326">
        <f>IF(ISNUMBER('SCR-B3F-T'!Q319),IF('SCR-B3F-T'!Q319=SUM('SCR-B3F-T'!Q288:Q318),0,1),0)</f>
        <v>0</v>
      </c>
      <c r="C717" s="318" t="s">
        <v>923</v>
      </c>
    </row>
    <row r="718" spans="1:3" ht="15">
      <c r="A718" s="926"/>
      <c r="B718" s="326">
        <f>IF(ISNUMBER('SCR-B3F-T'!Q320),IF('SCR-B3F-T'!Q320='SCR-B3F-T'!Q319-'SCR-B3F-T'!Q321,0,1),0)</f>
        <v>0</v>
      </c>
      <c r="C718" s="318" t="s">
        <v>924</v>
      </c>
    </row>
    <row r="719" spans="1:3" ht="15">
      <c r="A719" s="926"/>
      <c r="B719" s="326">
        <f>IF(ISNUMBER('SCR-B3F-T'!J347),IF('SCR-B3F-T'!J347=SUM('SCR-B3F-T'!J327:J346),0,1),0)</f>
        <v>0</v>
      </c>
      <c r="C719" s="318" t="s">
        <v>925</v>
      </c>
    </row>
    <row r="720" spans="1:3" ht="15">
      <c r="A720" s="926"/>
      <c r="B720" s="332">
        <f>IF(ISNUMBER('SCR-B3F-T'!J348),IF('SCR-B3F-T'!J348='SCR-B3F-T'!J347-'SCR-B3F-T'!J349,0,1),0)</f>
        <v>0</v>
      </c>
      <c r="C720" s="331" t="s">
        <v>926</v>
      </c>
    </row>
    <row r="721" spans="1:3" ht="15">
      <c r="A721" s="926"/>
      <c r="B721" s="326">
        <f>IF(ISNUMBER('SCR-B3F-T'!K347),IF('SCR-B3F-T'!K347=SUM('SCR-B3F-T'!K327:K346),0,1),0)</f>
        <v>0</v>
      </c>
      <c r="C721" s="318" t="s">
        <v>27</v>
      </c>
    </row>
    <row r="722" spans="1:3" ht="15">
      <c r="A722" s="926"/>
      <c r="B722" s="326">
        <f>IF(ISNUMBER('SCR-B3F-T'!L347),IF('SCR-B3F-T'!L347=SUM('SCR-B3F-T'!L327:L346),0,1),0)</f>
        <v>0</v>
      </c>
      <c r="C722" s="318" t="s">
        <v>28</v>
      </c>
    </row>
    <row r="723" spans="1:3" ht="15">
      <c r="A723" s="926"/>
      <c r="B723" s="326">
        <f>IF(ISNUMBER('SCR-B3F-T'!M347),IF('SCR-B3F-T'!M347=SUM('SCR-B3F-T'!M327:M346),0,1),0)</f>
        <v>0</v>
      </c>
      <c r="C723" s="318" t="s">
        <v>927</v>
      </c>
    </row>
    <row r="724" spans="1:3" ht="15">
      <c r="A724" s="926"/>
      <c r="B724" s="326">
        <f>IF(ISNUMBER('SCR-B3F-T'!M374),IF('SCR-B3F-T'!M374=SUM('SCR-B3F-T'!M354:M373),0,1),0)</f>
        <v>0</v>
      </c>
      <c r="C724" s="318" t="s">
        <v>928</v>
      </c>
    </row>
    <row r="725" spans="1:3" ht="15.75" thickBot="1">
      <c r="A725" s="927"/>
      <c r="B725" s="326">
        <f>IF(ISNUMBER('SCR-B3F-T'!P374),IF('SCR-B3F-T'!P374='SCR-B3F-T'!M374-'SCR-B3F-T'!N374+'SCR-B3F-T'!O374,0,1),0)</f>
        <v>0</v>
      </c>
      <c r="C725" s="318" t="s">
        <v>929</v>
      </c>
    </row>
    <row r="729" ht="15.75" thickBot="1"/>
    <row r="730" spans="1:4" ht="15.75" thickBot="1">
      <c r="A730" s="327" t="s">
        <v>23</v>
      </c>
      <c r="B730" s="328">
        <v>0</v>
      </c>
      <c r="C730" s="325" t="s">
        <v>1014</v>
      </c>
      <c r="D730" s="406" t="s">
        <v>1317</v>
      </c>
    </row>
    <row r="734" spans="1:4" ht="15.75" thickBot="1">
      <c r="A734" s="322">
        <f>IF(B734=0,0,1)</f>
        <v>0</v>
      </c>
      <c r="B734" s="324">
        <f>SUM(B735:B737)</f>
        <v>0</v>
      </c>
      <c r="C734" s="325" t="str">
        <f>IF(B734=0,"Aucune erreur dans l'onglet MCR-B4A-T",B734&amp;" erreur(s) dans l'état MCR-B4A-T")</f>
        <v>Aucune erreur dans l'onglet MCR-B4A-T</v>
      </c>
      <c r="D734" s="406" t="s">
        <v>1317</v>
      </c>
    </row>
    <row r="735" spans="1:3" ht="15">
      <c r="A735" s="925" t="s">
        <v>24</v>
      </c>
      <c r="B735" s="332"/>
      <c r="C735" s="331"/>
    </row>
    <row r="736" spans="1:3" ht="15">
      <c r="A736" s="926"/>
      <c r="B736" s="326">
        <f>IF(ISNUMBER(IF('MCR-B4A-T'!D38='MCR-B4A-T'!D7+'MCR-B4A-T'!D28,0,1)),IF('MCR-B4A-T'!D38='MCR-B4A-T'!D7+'MCR-B4A-T'!D28,0,1),0)</f>
        <v>0</v>
      </c>
      <c r="C736" s="318" t="s">
        <v>398</v>
      </c>
    </row>
    <row r="737" spans="1:3" ht="15.75" thickBot="1">
      <c r="A737" s="927"/>
      <c r="B737" s="326">
        <f>IF(ISNUMBER(IF('MCR-B4A-T'!D42=MIN(MAX('MCR-B4A-T'!D38,'MCR-B4A-T'!D41),'MCR-B4A-T'!D40),0,1)),IF('MCR-B4A-T'!D42=MIN(MAX('MCR-B4A-T'!D38,'MCR-B4A-T'!D41),'MCR-B4A-T'!D40),0,1),0)*(IF(MIN(MAX('MCR-B4A-T'!D38,'MCR-B4A-T'!D41),'MCR-B4A-T'!D40)=0,0,1))</f>
        <v>0</v>
      </c>
      <c r="C737" s="318" t="s">
        <v>930</v>
      </c>
    </row>
    <row r="741" spans="1:4" ht="15.75" thickBot="1">
      <c r="A741" s="322">
        <f>IF(B741=0,0,1)</f>
        <v>0</v>
      </c>
      <c r="B741" s="324">
        <f>SUM(B742:B743)</f>
        <v>0</v>
      </c>
      <c r="C741" s="325" t="str">
        <f>IF(B741=0,"Aucune erreur dans l'onglet MCR-B4B-T",B741&amp;" erreur(s) dans l'état MCR-B4B-T")</f>
        <v>Aucune erreur dans l'onglet MCR-B4B-T</v>
      </c>
      <c r="D741" s="406" t="s">
        <v>1317</v>
      </c>
    </row>
    <row r="742" spans="1:3" ht="15">
      <c r="A742" s="925" t="s">
        <v>742</v>
      </c>
      <c r="B742" s="326"/>
      <c r="C742" s="318"/>
    </row>
    <row r="743" spans="1:3" ht="15.75" thickBot="1">
      <c r="A743" s="927"/>
      <c r="B743" s="326"/>
      <c r="C743" s="318"/>
    </row>
    <row r="747" spans="1:4" ht="15.75" thickBot="1">
      <c r="A747" s="322">
        <f>IF(B747=0,0,1)</f>
        <v>0</v>
      </c>
      <c r="B747" s="404">
        <f>SUM(A748:B810)</f>
        <v>0</v>
      </c>
      <c r="C747" s="405" t="str">
        <f>IF(B747=0,"Aucune erreur inter-états",B747&amp;" erreur(s) inter-états")</f>
        <v>Aucune erreur inter-états</v>
      </c>
      <c r="D747" s="406" t="s">
        <v>1317</v>
      </c>
    </row>
    <row r="748" spans="1:12" ht="129.75" customHeight="1" thickBot="1">
      <c r="A748" s="407" t="s">
        <v>1318</v>
      </c>
      <c r="B748" s="408">
        <f>IF(ISNUMBER('BS-C1-T'!D34),IF('BS-C1-T'!D34=SUM('TP-E1Q-T'!G29:S29)-'TP-E1Q-T'!P29,0,1),0)</f>
        <v>0</v>
      </c>
      <c r="C748" s="411" t="s">
        <v>1319</v>
      </c>
      <c r="D748" s="928" t="s">
        <v>1320</v>
      </c>
      <c r="E748" s="928"/>
      <c r="F748" s="928"/>
      <c r="G748" s="928"/>
      <c r="H748" s="928"/>
      <c r="I748" s="928"/>
      <c r="J748" s="928"/>
      <c r="K748" s="928"/>
      <c r="L748" s="928"/>
    </row>
    <row r="749" spans="1:12" ht="105" customHeight="1" thickBot="1" thickTop="1">
      <c r="A749" s="409" t="s">
        <v>1318</v>
      </c>
      <c r="B749" s="408">
        <f>IF(ISNUMBER('BS-C1-T'!D35),IF('BS-C1-T'!D35='TP-E1Q-T'!D29+'TP-E1Q-T'!E29+'TP-E1Q-T'!F29+'TP-E1Q-T'!P29,0,1),0)</f>
        <v>0</v>
      </c>
      <c r="C749" s="411" t="s">
        <v>1321</v>
      </c>
      <c r="D749" s="928" t="s">
        <v>1322</v>
      </c>
      <c r="E749" s="928"/>
      <c r="F749" s="928"/>
      <c r="G749" s="928"/>
      <c r="H749" s="928"/>
      <c r="I749" s="928"/>
      <c r="J749" s="928"/>
      <c r="K749" s="928"/>
      <c r="L749" s="928"/>
    </row>
    <row r="750" spans="1:12" ht="85.5" customHeight="1" thickBot="1" thickTop="1">
      <c r="A750" s="409" t="s">
        <v>1323</v>
      </c>
      <c r="B750" s="408">
        <f>IF(ISNUMBER(IF('BS-C1-T'!D37='TP-F1Q-T'!P16+'TP-F1Q-T'!Q16+'TP-F1Q-T'!R16+'TP-F1Q-T'!S16,0,1)),IF('BS-C1-T'!D37='TP-F1Q-T'!P16+'TP-F1Q-T'!Q16+'TP-F1Q-T'!R16+'TP-F1Q-T'!S16,0,1),0)</f>
        <v>0</v>
      </c>
      <c r="C750" s="411" t="s">
        <v>1324</v>
      </c>
      <c r="D750" s="928" t="s">
        <v>1325</v>
      </c>
      <c r="E750" s="928"/>
      <c r="F750" s="928"/>
      <c r="G750" s="928"/>
      <c r="H750" s="928"/>
      <c r="I750" s="928"/>
      <c r="J750" s="928"/>
      <c r="K750" s="928"/>
      <c r="L750" s="928"/>
    </row>
    <row r="751" spans="1:12" ht="84" customHeight="1" thickBot="1" thickTop="1">
      <c r="A751" s="409" t="s">
        <v>1323</v>
      </c>
      <c r="B751" s="408">
        <f>IF(ISNUMBER('BS-C1-T'!D38),IF('BS-C1-T'!D38='TP-F1Q-T'!D16+'TP-F1Q-T'!G16+'TP-F1Q-T'!H16+'TP-F1Q-T'!I16+'TP-F1Q-T'!J16,0,1),0)</f>
        <v>0</v>
      </c>
      <c r="C751" s="411" t="s">
        <v>1326</v>
      </c>
      <c r="D751" s="928" t="s">
        <v>1327</v>
      </c>
      <c r="E751" s="928"/>
      <c r="F751" s="928"/>
      <c r="G751" s="928"/>
      <c r="H751" s="928"/>
      <c r="I751" s="928"/>
      <c r="J751" s="928"/>
      <c r="K751" s="928"/>
      <c r="L751" s="928"/>
    </row>
    <row r="752" spans="1:12" ht="93" customHeight="1" thickBot="1" thickTop="1">
      <c r="A752" s="409" t="s">
        <v>1323</v>
      </c>
      <c r="B752" s="408">
        <f>IF(ISNUMBER(IF('BS-C1-T'!D39='TP-F1Q-T'!E16+'TP-F1Q-T'!F16,0,1)),IF('BS-C1-T'!D39='TP-F1Q-T'!E16+'TP-F1Q-T'!F16,0,1),0)</f>
        <v>0</v>
      </c>
      <c r="C752" s="411" t="s">
        <v>1328</v>
      </c>
      <c r="D752" s="928" t="s">
        <v>1329</v>
      </c>
      <c r="E752" s="928"/>
      <c r="F752" s="928"/>
      <c r="G752" s="928"/>
      <c r="H752" s="928"/>
      <c r="I752" s="928"/>
      <c r="J752" s="928"/>
      <c r="K752" s="928"/>
      <c r="L752" s="928"/>
    </row>
    <row r="753" spans="1:12" ht="111" customHeight="1" thickBot="1" thickTop="1">
      <c r="A753" s="409" t="s">
        <v>1318</v>
      </c>
      <c r="B753" s="408">
        <f>IF(ISNUMBER('BS-C1-T'!D53),IF('BS-C1-T'!D53='TP-E1Q-T'!G8+'TP-E1Q-T'!H8+'TP-E1Q-T'!I8+'TP-E1Q-T'!J8+'TP-E1Q-T'!K8+'TP-E1Q-T'!L8+'TP-E1Q-T'!M8+'TP-E1Q-T'!N8+'TP-E1Q-T'!O8+'TP-E1Q-T'!Q8+'TP-E1Q-T'!R8+'TP-E1Q-T'!S8,0,1),0)</f>
        <v>0</v>
      </c>
      <c r="C753" s="411" t="s">
        <v>1330</v>
      </c>
      <c r="D753" s="928" t="s">
        <v>1331</v>
      </c>
      <c r="E753" s="928"/>
      <c r="F753" s="928"/>
      <c r="G753" s="928"/>
      <c r="H753" s="928"/>
      <c r="I753" s="928"/>
      <c r="J753" s="928"/>
      <c r="K753" s="928"/>
      <c r="L753" s="928"/>
    </row>
    <row r="754" spans="1:12" ht="117" customHeight="1" thickBot="1" thickTop="1">
      <c r="A754" s="409" t="s">
        <v>1318</v>
      </c>
      <c r="B754" s="332">
        <f>IF(ISNUMBER(IF('BS-C1-T'!D54='TP-E1Q-T'!G22+'TP-E1Q-T'!H22+'TP-E1Q-T'!I22+'TP-E1Q-T'!J22+'TP-E1Q-T'!K22+'TP-E1Q-T'!L22+'TP-E1Q-T'!M22+'TP-E1Q-T'!N22+'TP-E1Q-T'!O22+'TP-E1Q-T'!Q22+'TP-E1Q-T'!R22+'TP-E1Q-T'!S22,0,1)),IF('BS-C1-T'!D54='TP-E1Q-T'!G22+'TP-E1Q-T'!H22+'TP-E1Q-T'!I22+'TP-E1Q-T'!J22+'TP-E1Q-T'!K22+'TP-E1Q-T'!L22+'TP-E1Q-T'!M22+'TP-E1Q-T'!N22+'TP-E1Q-T'!O22+'TP-E1Q-T'!Q22+'TP-E1Q-T'!R22+'TP-E1Q-T'!S22,0,1),0)</f>
        <v>0</v>
      </c>
      <c r="C754" s="411" t="s">
        <v>1332</v>
      </c>
      <c r="D754" s="928" t="s">
        <v>1333</v>
      </c>
      <c r="E754" s="928"/>
      <c r="F754" s="928"/>
      <c r="G754" s="928"/>
      <c r="H754" s="928"/>
      <c r="I754" s="928"/>
      <c r="J754" s="928"/>
      <c r="K754" s="928"/>
      <c r="L754" s="928"/>
    </row>
    <row r="755" spans="1:12" ht="108" customHeight="1" thickBot="1" thickTop="1">
      <c r="A755" s="409" t="s">
        <v>1318</v>
      </c>
      <c r="B755" s="332">
        <f>IF(ISNUMBER(IF('BS-C1-T'!D55='TP-E1Q-T'!G25+'TP-E1Q-T'!H25+'TP-E1Q-T'!I25+'TP-E1Q-T'!J25+'TP-E1Q-T'!K25+'TP-E1Q-T'!L25+'TP-E1Q-T'!M25+'TP-E1Q-T'!N25+'TP-E1Q-T'!O25+'TP-E1Q-T'!Q25+'TP-E1Q-T'!R25+'TP-E1Q-T'!S25,0,1)),IF('BS-C1-T'!D55='TP-E1Q-T'!G25+'TP-E1Q-T'!H25+'TP-E1Q-T'!I25+'TP-E1Q-T'!J25+'TP-E1Q-T'!K25+'TP-E1Q-T'!L25+'TP-E1Q-T'!M25+'TP-E1Q-T'!N25+'TP-E1Q-T'!O25+'TP-E1Q-T'!Q25+'TP-E1Q-T'!R25+'TP-E1Q-T'!S25,0,1),0)</f>
        <v>0</v>
      </c>
      <c r="C755" s="411" t="s">
        <v>1334</v>
      </c>
      <c r="D755" s="928" t="s">
        <v>1335</v>
      </c>
      <c r="E755" s="928"/>
      <c r="F755" s="928"/>
      <c r="G755" s="928"/>
      <c r="H755" s="928"/>
      <c r="I755" s="928"/>
      <c r="J755" s="928"/>
      <c r="K755" s="928"/>
      <c r="L755" s="928"/>
    </row>
    <row r="756" spans="1:12" ht="81.75" customHeight="1" thickBot="1" thickTop="1">
      <c r="A756" s="409" t="s">
        <v>1318</v>
      </c>
      <c r="B756" s="332">
        <f>IF(ISNUMBER(IF('BS-C1-T'!D57='TP-E1Q-T'!D8+'TP-E1Q-T'!E8+'TP-E1Q-T'!F8+'TP-E1Q-T'!P8,0,1)),IF('BS-C1-T'!D57='TP-E1Q-T'!D8+'TP-E1Q-T'!E8+'TP-E1Q-T'!F8+'TP-E1Q-T'!P8,0,1),0)</f>
        <v>0</v>
      </c>
      <c r="C756" s="411" t="s">
        <v>1336</v>
      </c>
      <c r="D756" s="928" t="s">
        <v>1337</v>
      </c>
      <c r="E756" s="928"/>
      <c r="F756" s="928"/>
      <c r="G756" s="928"/>
      <c r="H756" s="928"/>
      <c r="I756" s="928"/>
      <c r="J756" s="928"/>
      <c r="K756" s="928"/>
      <c r="L756" s="928"/>
    </row>
    <row r="757" spans="1:12" ht="70.5" customHeight="1" thickBot="1" thickTop="1">
      <c r="A757" s="409" t="s">
        <v>1318</v>
      </c>
      <c r="B757" s="332">
        <f>IF(ISNUMBER(IF('BS-C1-T'!D58='TP-E1Q-T'!D22+'TP-E1Q-T'!E22+'TP-E1Q-T'!F22+'TP-E1Q-T'!P22,0,1)),IF('BS-C1-T'!D58='TP-E1Q-T'!D22+'TP-E1Q-T'!E22+'TP-E1Q-T'!F22+'TP-E1Q-T'!P22,0,1),0)</f>
        <v>0</v>
      </c>
      <c r="C757" s="411" t="s">
        <v>1338</v>
      </c>
      <c r="D757" s="928" t="s">
        <v>1339</v>
      </c>
      <c r="E757" s="928"/>
      <c r="F757" s="928"/>
      <c r="G757" s="928"/>
      <c r="H757" s="928"/>
      <c r="I757" s="928"/>
      <c r="J757" s="928"/>
      <c r="K757" s="928"/>
      <c r="L757" s="928"/>
    </row>
    <row r="758" spans="1:12" ht="63" customHeight="1" thickBot="1" thickTop="1">
      <c r="A758" s="409" t="s">
        <v>1318</v>
      </c>
      <c r="B758" s="332">
        <f>IF(ISNUMBER(IF('BS-C1-T'!D59='TP-E1Q-T'!D25+'TP-E1Q-T'!E25+'TP-E1Q-T'!F25+'TP-E1Q-T'!P25,0,1)),IF('BS-C1-T'!D59='TP-E1Q-T'!D25+'TP-E1Q-T'!E25+'TP-E1Q-T'!F25+'TP-E1Q-T'!P25,0,1),0)</f>
        <v>0</v>
      </c>
      <c r="C758" s="411" t="s">
        <v>1340</v>
      </c>
      <c r="D758" s="928" t="s">
        <v>1341</v>
      </c>
      <c r="E758" s="928"/>
      <c r="F758" s="928"/>
      <c r="G758" s="928"/>
      <c r="H758" s="928"/>
      <c r="I758" s="928"/>
      <c r="J758" s="928"/>
      <c r="K758" s="928"/>
      <c r="L758" s="928"/>
    </row>
    <row r="759" spans="1:12" ht="81.75" customHeight="1" thickBot="1" thickTop="1">
      <c r="A759" s="409" t="s">
        <v>1323</v>
      </c>
      <c r="B759" s="332">
        <f>IF(ISNUMBER(IF('BS-C1-T'!D62='TP-F1Q-T'!P10+'TP-F1Q-T'!R10+'TP-F1Q-T'!S10,0,1)),IF('BS-C1-T'!D62='TP-F1Q-T'!P10+'TP-F1Q-T'!R10+'TP-F1Q-T'!S10,0,1),0)</f>
        <v>0</v>
      </c>
      <c r="C759" s="411" t="s">
        <v>1342</v>
      </c>
      <c r="D759" s="928" t="s">
        <v>1343</v>
      </c>
      <c r="E759" s="928"/>
      <c r="F759" s="928"/>
      <c r="G759" s="928"/>
      <c r="H759" s="928"/>
      <c r="I759" s="928"/>
      <c r="J759" s="928"/>
      <c r="K759" s="928"/>
      <c r="L759" s="928"/>
    </row>
    <row r="760" spans="1:12" ht="76.5" customHeight="1" thickBot="1" thickTop="1">
      <c r="A760" s="409" t="s">
        <v>1323</v>
      </c>
      <c r="B760" s="332">
        <f>IF(ISNUMBER('BS-C1-T'!D63),IF('BS-C1-T'!D63='TP-F1Q-T'!P14+'TP-F1Q-T'!Q14+'TP-F1Q-T'!R14+'TP-F1Q-T'!S14,0,1),0)</f>
        <v>0</v>
      </c>
      <c r="C760" s="411" t="s">
        <v>1344</v>
      </c>
      <c r="D760" s="928" t="s">
        <v>1345</v>
      </c>
      <c r="E760" s="928"/>
      <c r="F760" s="928"/>
      <c r="G760" s="928"/>
      <c r="H760" s="928"/>
      <c r="I760" s="928"/>
      <c r="J760" s="928"/>
      <c r="K760" s="928"/>
      <c r="L760" s="928"/>
    </row>
    <row r="761" spans="1:12" ht="75.75" customHeight="1" thickBot="1" thickTop="1">
      <c r="A761" s="409" t="s">
        <v>1323</v>
      </c>
      <c r="B761" s="332">
        <f>IF(ISNUMBER(IF('BS-C1-T'!D64='TP-F1Q-T'!P18+'TP-F1Q-T'!R18+'TP-F1Q-T'!S18,0,1)),IF('BS-C1-T'!D64='TP-F1Q-T'!P18+'TP-F1Q-T'!R18+'TP-F1Q-T'!S18,0,1),0)</f>
        <v>0</v>
      </c>
      <c r="C761" s="411" t="s">
        <v>1346</v>
      </c>
      <c r="D761" s="928" t="s">
        <v>1347</v>
      </c>
      <c r="E761" s="928"/>
      <c r="F761" s="928"/>
      <c r="G761" s="928"/>
      <c r="H761" s="928"/>
      <c r="I761" s="928"/>
      <c r="J761" s="928"/>
      <c r="K761" s="928"/>
      <c r="L761" s="928"/>
    </row>
    <row r="762" spans="1:12" ht="94.5" customHeight="1" thickBot="1" thickTop="1">
      <c r="A762" s="409" t="s">
        <v>1323</v>
      </c>
      <c r="B762" s="332">
        <f>IF(ISNUMBER(IF('BS-C1-T'!D66='TP-F1Q-T'!D10+'TP-F1Q-T'!G10+'TP-F1Q-T'!I10+'TP-F1Q-T'!J10,0,1)),IF('BS-C1-T'!D66='TP-F1Q-T'!D10+'TP-F1Q-T'!G10+'TP-F1Q-T'!I10+'TP-F1Q-T'!J10,0,1),0)</f>
        <v>0</v>
      </c>
      <c r="C762" s="411" t="s">
        <v>1348</v>
      </c>
      <c r="D762" s="928" t="s">
        <v>1349</v>
      </c>
      <c r="E762" s="928"/>
      <c r="F762" s="928"/>
      <c r="G762" s="928"/>
      <c r="H762" s="928"/>
      <c r="I762" s="928"/>
      <c r="J762" s="928"/>
      <c r="K762" s="928"/>
      <c r="L762" s="928"/>
    </row>
    <row r="763" spans="1:12" ht="86.25" customHeight="1" thickBot="1" thickTop="1">
      <c r="A763" s="409" t="s">
        <v>1323</v>
      </c>
      <c r="B763" s="332">
        <f>IF(ISNUMBER('BS-C1-T'!D67),IF('BS-C1-T'!D67='TP-F1Q-T'!D14+'TP-F1Q-T'!G14+'TP-F1Q-T'!H14+'TP-F1Q-T'!I14+'TP-F1Q-T'!J14,0,1),0)</f>
        <v>0</v>
      </c>
      <c r="C763" s="411" t="s">
        <v>1350</v>
      </c>
      <c r="D763" s="928" t="s">
        <v>1351</v>
      </c>
      <c r="E763" s="928"/>
      <c r="F763" s="928"/>
      <c r="G763" s="928"/>
      <c r="H763" s="928"/>
      <c r="I763" s="928"/>
      <c r="J763" s="928"/>
      <c r="K763" s="928"/>
      <c r="L763" s="928"/>
    </row>
    <row r="764" spans="1:12" ht="69.75" customHeight="1" thickBot="1" thickTop="1">
      <c r="A764" s="409" t="s">
        <v>1323</v>
      </c>
      <c r="B764" s="332">
        <f>IF(ISNUMBER(IF('BS-C1-T'!D68='TP-F1Q-T'!D18+'TP-F1Q-T'!G18+'TP-F1Q-T'!I18+'TP-F1Q-T'!J18,0,1)),IF('BS-C1-T'!D68='TP-F1Q-T'!D18+'TP-F1Q-T'!G18+'TP-F1Q-T'!I18+'TP-F1Q-T'!J18,0,1),0)</f>
        <v>0</v>
      </c>
      <c r="C764" s="411" t="s">
        <v>1352</v>
      </c>
      <c r="D764" s="928" t="s">
        <v>1353</v>
      </c>
      <c r="E764" s="928"/>
      <c r="F764" s="928"/>
      <c r="G764" s="928"/>
      <c r="H764" s="928"/>
      <c r="I764" s="928"/>
      <c r="J764" s="928"/>
      <c r="K764" s="928"/>
      <c r="L764" s="928"/>
    </row>
    <row r="765" spans="1:12" ht="73.5" customHeight="1" thickBot="1" thickTop="1">
      <c r="A765" s="409" t="s">
        <v>1323</v>
      </c>
      <c r="B765" s="332">
        <f>IF(ISNUMBER('BS-C1-T'!D71),IF('BS-C1-T'!D71='TP-F1Q-T'!E14+'TP-F1Q-T'!F14,0,1),0)</f>
        <v>0</v>
      </c>
      <c r="C765" s="411" t="s">
        <v>1354</v>
      </c>
      <c r="D765" s="928" t="s">
        <v>1355</v>
      </c>
      <c r="E765" s="928"/>
      <c r="F765" s="928"/>
      <c r="G765" s="928"/>
      <c r="H765" s="928"/>
      <c r="I765" s="928"/>
      <c r="J765" s="928"/>
      <c r="K765" s="928"/>
      <c r="L765" s="928"/>
    </row>
    <row r="766" spans="1:12" ht="131.25" customHeight="1" thickBot="1" thickTop="1">
      <c r="A766" s="409" t="s">
        <v>1356</v>
      </c>
      <c r="B766" s="332">
        <f>IF(ISNUMBER(IF('BS-C1-T'!D61+'BS-C1-T'!D69+'BS-C1-T'!D65='TP-F1Q-T'!D10+'TP-F1Q-T'!E10+'TP-F1Q-T'!G10+'TP-F1Q-T'!I10+'TP-F1Q-T'!J10+'TP-F1Q-T'!P10+'TP-F1Q-T'!R10+'TP-F1Q-T'!S10+'TP-F1Q-T'!D14+'TP-F1Q-T'!E14+'TP-F1Q-T'!F14+'TP-F1Q-T'!G14+'TP-F1Q-T'!H14+'TP-F1Q-T'!I14+'TP-F1Q-T'!J14+'TP-F1Q-T'!P14+'TP-F1Q-T'!Q14+'TP-F1Q-T'!R14+'TP-F1Q-T'!S14+'TP-F1Q-T'!D18+'TP-F1Q-T'!E18+'TP-F1Q-T'!G18+'TP-F1Q-T'!I18+'TP-F1Q-T'!J18+'TP-F1Q-T'!P18+'TP-F1Q-T'!R18+'TP-F1Q-T'!S18,0,1)),IF('BS-C1-T'!D61+'BS-C1-T'!D69+'BS-C1-T'!D65='TP-F1Q-T'!D10+'TP-F1Q-T'!E10+'TP-F1Q-T'!G10+'TP-F1Q-T'!I10+'TP-F1Q-T'!J10+'TP-F1Q-T'!P10+'TP-F1Q-T'!R10+'TP-F1Q-T'!S10+'TP-F1Q-T'!D14+'TP-F1Q-T'!E14+'TP-F1Q-T'!F14+'TP-F1Q-T'!G14+'TP-F1Q-T'!H14+'TP-F1Q-T'!I14+'TP-F1Q-T'!J14+'TP-F1Q-T'!P14+'TP-F1Q-T'!Q14+'TP-F1Q-T'!R14+'TP-F1Q-T'!S14+'TP-F1Q-T'!D18+'TP-F1Q-T'!E18+'TP-F1Q-T'!G18+'TP-F1Q-T'!I18+'TP-F1Q-T'!J18+'TP-F1Q-T'!P18+'TP-F1Q-T'!R18+'TP-F1Q-T'!S18,0,1),0)</f>
        <v>0</v>
      </c>
      <c r="C766" s="411" t="s">
        <v>1357</v>
      </c>
      <c r="D766" s="928" t="s">
        <v>1358</v>
      </c>
      <c r="E766" s="928"/>
      <c r="F766" s="928"/>
      <c r="G766" s="928"/>
      <c r="H766" s="928"/>
      <c r="I766" s="928"/>
      <c r="J766" s="928"/>
      <c r="K766" s="928"/>
      <c r="L766" s="928"/>
    </row>
    <row r="767" spans="1:12" ht="118.5" customHeight="1" thickBot="1" thickTop="1">
      <c r="A767" s="409" t="s">
        <v>1356</v>
      </c>
      <c r="B767" s="332">
        <f>IF(ISNUMBER(IF('BS-C1-T'!D62+'BS-C1-T'!D66+'BS-C1-T'!D70='TP-F1Q-T'!D10+'TP-F1Q-T'!E10+'TP-F1Q-T'!G10+'TP-F1Q-T'!I10+'TP-F1Q-T'!J10+'TP-F1Q-T'!P10+'TP-F1Q-T'!R10+'TP-F1Q-T'!S10,0,1)),IF('BS-C1-T'!D62+'BS-C1-T'!D66+'BS-C1-T'!D70='TP-F1Q-T'!D10+'TP-F1Q-T'!E10+'TP-F1Q-T'!G10+'TP-F1Q-T'!I10+'TP-F1Q-T'!J10+'TP-F1Q-T'!P10+'TP-F1Q-T'!R10+'TP-F1Q-T'!S10,0,1),0)</f>
        <v>0</v>
      </c>
      <c r="C767" s="411" t="s">
        <v>1359</v>
      </c>
      <c r="D767" s="928" t="s">
        <v>1360</v>
      </c>
      <c r="E767" s="928"/>
      <c r="F767" s="928"/>
      <c r="G767" s="928"/>
      <c r="H767" s="928"/>
      <c r="I767" s="928"/>
      <c r="J767" s="928"/>
      <c r="K767" s="928"/>
      <c r="L767" s="928"/>
    </row>
    <row r="768" spans="1:12" ht="148.5" customHeight="1" thickBot="1" thickTop="1">
      <c r="A768" s="409" t="s">
        <v>1356</v>
      </c>
      <c r="B768" s="332">
        <f>IF(ISNUMBER(IF('BS-C1-T'!D63+'BS-C1-T'!D67+'BS-C1-T'!D71='TP-F1Q-T'!D14+'TP-F1Q-T'!E14+'TP-F1Q-T'!F14+'TP-F1Q-T'!G14+'TP-F1Q-T'!H14+'TP-F1Q-T'!I14+'TP-F1Q-T'!J14+'TP-F1Q-T'!P14+'TP-F1Q-T'!Q14+'TP-F1Q-T'!R14+'TP-F1Q-T'!S14,0,1)),IF('BS-C1-T'!D63+'BS-C1-T'!D67+'BS-C1-T'!D71='TP-F1Q-T'!D14+'TP-F1Q-T'!E14+'TP-F1Q-T'!F14+'TP-F1Q-T'!G14+'TP-F1Q-T'!H14+'TP-F1Q-T'!I14+'TP-F1Q-T'!J14+'TP-F1Q-T'!P14+'TP-F1Q-T'!Q14+'TP-F1Q-T'!R14+'TP-F1Q-T'!S14,0,1),0)</f>
        <v>0</v>
      </c>
      <c r="C768" s="411" t="s">
        <v>1361</v>
      </c>
      <c r="D768" s="928" t="s">
        <v>1362</v>
      </c>
      <c r="E768" s="928"/>
      <c r="F768" s="928"/>
      <c r="G768" s="928"/>
      <c r="H768" s="928"/>
      <c r="I768" s="928"/>
      <c r="J768" s="928"/>
      <c r="K768" s="928"/>
      <c r="L768" s="928"/>
    </row>
    <row r="769" spans="1:12" ht="142.5" customHeight="1" thickBot="1" thickTop="1">
      <c r="A769" s="409" t="s">
        <v>1356</v>
      </c>
      <c r="B769" s="332">
        <f>IF(ISNUMBER(IF('BS-C1-T'!D64+'BS-C1-T'!D68+'BS-C1-T'!D72='TP-F1Q-T'!D18+'TP-F1Q-T'!E18+'TP-F1Q-T'!G18+'TP-F1Q-T'!I18+'TP-F1Q-T'!J18+'TP-F1Q-T'!P18+'TP-F1Q-T'!R18+'TP-F1Q-T'!S18,0,1)),IF('BS-C1-T'!D64+'BS-C1-T'!D68+'BS-C1-T'!D72='TP-F1Q-T'!D18+'TP-F1Q-T'!E18+'TP-F1Q-T'!G18+'TP-F1Q-T'!I18+'TP-F1Q-T'!J18+'TP-F1Q-T'!P18+'TP-F1Q-T'!R18+'TP-F1Q-T'!S18,0,1),0)</f>
        <v>0</v>
      </c>
      <c r="C769" s="411" t="s">
        <v>1363</v>
      </c>
      <c r="D769" s="928" t="s">
        <v>1364</v>
      </c>
      <c r="E769" s="928"/>
      <c r="F769" s="928"/>
      <c r="G769" s="928"/>
      <c r="H769" s="928"/>
      <c r="I769" s="928"/>
      <c r="J769" s="928"/>
      <c r="K769" s="928"/>
      <c r="L769" s="928"/>
    </row>
    <row r="770" spans="1:12" ht="114" customHeight="1" thickBot="1" thickTop="1">
      <c r="A770" s="409" t="s">
        <v>1365</v>
      </c>
      <c r="B770" s="332">
        <f>IF(ISNUMBER(IF('BS-C1-T'!D32='TP-F1Q-T'!D16+'TP-F1Q-T'!E16+'TP-F1Q-T'!F16+'TP-F1Q-T'!G16+'TP-F1Q-T'!H16+'TP-F1Q-T'!I16+'TP-F1Q-T'!J16+'TP-F1Q-T'!P16+'TP-F1Q-T'!Q16+'TP-F1Q-T'!R16+'TP-F1Q-T'!S16+'TP-E1Q-T'!T29,0,1)),IF('BS-C1-T'!D32='TP-F1Q-T'!D16+'TP-F1Q-T'!E16+'TP-F1Q-T'!F16+'TP-F1Q-T'!G16+'TP-F1Q-T'!H16+'TP-F1Q-T'!I16+'TP-F1Q-T'!J16+'TP-F1Q-T'!P16+'TP-F1Q-T'!Q16+'TP-F1Q-T'!R16+'TP-F1Q-T'!S16+'TP-E1Q-T'!T29,0,1),0)</f>
        <v>0</v>
      </c>
      <c r="C770" s="411" t="s">
        <v>1366</v>
      </c>
      <c r="D770" s="928" t="s">
        <v>1367</v>
      </c>
      <c r="E770" s="928"/>
      <c r="F770" s="928"/>
      <c r="G770" s="928"/>
      <c r="H770" s="928"/>
      <c r="I770" s="928"/>
      <c r="J770" s="928"/>
      <c r="K770" s="928"/>
      <c r="L770" s="928"/>
    </row>
    <row r="771" spans="1:12" ht="99.75" customHeight="1" thickBot="1" thickTop="1">
      <c r="A771" s="409" t="s">
        <v>1368</v>
      </c>
      <c r="B771" s="332">
        <f>IF(ISNUMBER(IF('BS-C1-T'!D52+'BS-C1-T'!D56='TP-E1Q-T'!T28,0,1)),IF('BS-C1-T'!D52+'BS-C1-T'!D56='TP-E1Q-T'!T28,0,1),0)</f>
        <v>0</v>
      </c>
      <c r="C771" s="411" t="s">
        <v>1369</v>
      </c>
      <c r="D771" s="928" t="s">
        <v>1370</v>
      </c>
      <c r="E771" s="928"/>
      <c r="F771" s="928"/>
      <c r="G771" s="928"/>
      <c r="H771" s="928"/>
      <c r="I771" s="928"/>
      <c r="J771" s="928"/>
      <c r="K771" s="928"/>
      <c r="L771" s="928"/>
    </row>
    <row r="772" spans="1:12" ht="99.75" customHeight="1" thickBot="1" thickTop="1">
      <c r="A772" s="409" t="s">
        <v>1371</v>
      </c>
      <c r="B772" s="332">
        <f>IF(ISNUMBER(IF('MCR-B4B-T'!H9+'MCR-B4B-T'!K9&gt;='TP-E1Q-T'!D23,0,1)),IF('MCR-B4B-T'!H9+'MCR-B4B-T'!K9&gt;='TP-E1Q-T'!D23,0,1*IF(AND('MCR-B4B-T'!H9="",'MCR-B4B-T'!K9=""),0,1)),0)</f>
        <v>0</v>
      </c>
      <c r="C772" s="411" t="s">
        <v>1372</v>
      </c>
      <c r="D772" s="928" t="s">
        <v>1373</v>
      </c>
      <c r="E772" s="928"/>
      <c r="F772" s="928"/>
      <c r="G772" s="928"/>
      <c r="H772" s="928"/>
      <c r="I772" s="928"/>
      <c r="J772" s="928"/>
      <c r="K772" s="928"/>
      <c r="L772" s="928"/>
    </row>
    <row r="773" spans="1:12" ht="99.75" customHeight="1" thickBot="1" thickTop="1">
      <c r="A773" s="409" t="s">
        <v>1371</v>
      </c>
      <c r="B773" s="332">
        <f>IF(ISNUMBER(IF('MCR-B4B-T'!H10+'MCR-B4B-T'!K10&gt;='TP-E1Q-T'!E23,0,1)),IF('MCR-B4B-T'!H10+'MCR-B4B-T'!K10&gt;='TP-E1Q-T'!E23,0,1*IF(AND('MCR-B4B-T'!H10="",'MCR-B4B-T'!K10=""),0,1)),0)</f>
        <v>0</v>
      </c>
      <c r="C773" s="411" t="s">
        <v>1374</v>
      </c>
      <c r="D773" s="928" t="s">
        <v>1375</v>
      </c>
      <c r="E773" s="928"/>
      <c r="F773" s="928"/>
      <c r="G773" s="928"/>
      <c r="H773" s="928"/>
      <c r="I773" s="928"/>
      <c r="J773" s="928"/>
      <c r="K773" s="928"/>
      <c r="L773" s="928"/>
    </row>
    <row r="774" spans="1:12" ht="99.75" customHeight="1" thickBot="1" thickTop="1">
      <c r="A774" s="409" t="s">
        <v>1371</v>
      </c>
      <c r="B774" s="332">
        <f>IF(ISNUMBER(IF('MCR-B4B-T'!H11+'MCR-B4B-T'!K11&gt;='TP-E1Q-T'!F23,0,1)),IF('MCR-B4B-T'!H11+'MCR-B4B-T'!K11&gt;='TP-E1Q-T'!F23,0,1*IF(AND('MCR-B4B-T'!H11="",'MCR-B4B-T'!K11=""),0,1)),0)</f>
        <v>0</v>
      </c>
      <c r="C774" s="411" t="s">
        <v>1376</v>
      </c>
      <c r="D774" s="928" t="s">
        <v>1377</v>
      </c>
      <c r="E774" s="928"/>
      <c r="F774" s="928"/>
      <c r="G774" s="928"/>
      <c r="H774" s="928"/>
      <c r="I774" s="928"/>
      <c r="J774" s="928"/>
      <c r="K774" s="928"/>
      <c r="L774" s="928"/>
    </row>
    <row r="775" spans="1:12" ht="99.75" customHeight="1" thickBot="1" thickTop="1">
      <c r="A775" s="409" t="s">
        <v>1371</v>
      </c>
      <c r="B775" s="332">
        <f>IF(ISNUMBER(IF('MCR-B4B-T'!H12+'MCR-B4B-T'!K12&gt;='TP-E1Q-T'!G23,0,1)),IF('MCR-B4B-T'!H12+'MCR-B4B-T'!K12&gt;='TP-E1Q-T'!G23,0,1*IF(AND('MCR-B4B-T'!H12="",'MCR-B4B-T'!K12=""),0,1)),0)</f>
        <v>0</v>
      </c>
      <c r="C775" s="411" t="s">
        <v>1378</v>
      </c>
      <c r="D775" s="928" t="s">
        <v>1379</v>
      </c>
      <c r="E775" s="928"/>
      <c r="F775" s="928"/>
      <c r="G775" s="928"/>
      <c r="H775" s="928"/>
      <c r="I775" s="928"/>
      <c r="J775" s="928"/>
      <c r="K775" s="928"/>
      <c r="L775" s="928"/>
    </row>
    <row r="776" spans="1:12" ht="99.75" customHeight="1" thickBot="1" thickTop="1">
      <c r="A776" s="409" t="s">
        <v>1371</v>
      </c>
      <c r="B776" s="332">
        <f>IF(ISNUMBER(IF('MCR-B4B-T'!H13+'MCR-B4B-T'!K13&gt;='TP-E1Q-T'!H23,0,1)),IF('MCR-B4B-T'!H13+'MCR-B4B-T'!K13&gt;='TP-E1Q-T'!H23,0,1*IF(AND('MCR-B4B-T'!H13="",'MCR-B4B-T'!K13=""),0,1)),0)</f>
        <v>0</v>
      </c>
      <c r="C776" s="411" t="s">
        <v>1380</v>
      </c>
      <c r="D776" s="928" t="s">
        <v>1381</v>
      </c>
      <c r="E776" s="928"/>
      <c r="F776" s="928"/>
      <c r="G776" s="928"/>
      <c r="H776" s="928"/>
      <c r="I776" s="928"/>
      <c r="J776" s="928"/>
      <c r="K776" s="928"/>
      <c r="L776" s="928"/>
    </row>
    <row r="777" spans="1:12" ht="99.75" customHeight="1" thickBot="1" thickTop="1">
      <c r="A777" s="409" t="s">
        <v>1371</v>
      </c>
      <c r="B777" s="332">
        <f>IF(ISNUMBER(IF('MCR-B4B-T'!H14+'MCR-B4B-T'!K14&gt;='TP-E1Q-T'!I23,0,1)),IF('MCR-B4B-T'!H14+'MCR-B4B-T'!K14&gt;='TP-E1Q-T'!I23,0,1*IF(AND('MCR-B4B-T'!H14="",'MCR-B4B-T'!K14=""),0,1)),0)</f>
        <v>0</v>
      </c>
      <c r="C777" s="411" t="s">
        <v>1382</v>
      </c>
      <c r="D777" s="928" t="s">
        <v>1383</v>
      </c>
      <c r="E777" s="928"/>
      <c r="F777" s="928"/>
      <c r="G777" s="928"/>
      <c r="H777" s="928"/>
      <c r="I777" s="928"/>
      <c r="J777" s="928"/>
      <c r="K777" s="928"/>
      <c r="L777" s="928"/>
    </row>
    <row r="778" spans="1:12" ht="99.75" customHeight="1" thickBot="1" thickTop="1">
      <c r="A778" s="409" t="s">
        <v>1371</v>
      </c>
      <c r="B778" s="332">
        <f>IF(ISNUMBER(IF('MCR-B4B-T'!H15+'MCR-B4B-T'!K15&gt;='TP-E1Q-T'!J23,0,1)),IF('MCR-B4B-T'!H15+'MCR-B4B-T'!K15&gt;='TP-E1Q-T'!J23,0,1*IF(AND('MCR-B4B-T'!H15="",'MCR-B4B-T'!K15=""),0,1)),0)</f>
        <v>0</v>
      </c>
      <c r="C778" s="411" t="s">
        <v>1384</v>
      </c>
      <c r="D778" s="928" t="s">
        <v>1385</v>
      </c>
      <c r="E778" s="928"/>
      <c r="F778" s="928"/>
      <c r="G778" s="928"/>
      <c r="H778" s="928"/>
      <c r="I778" s="928"/>
      <c r="J778" s="928"/>
      <c r="K778" s="928"/>
      <c r="L778" s="928"/>
    </row>
    <row r="779" spans="1:12" ht="99.75" customHeight="1" thickBot="1" thickTop="1">
      <c r="A779" s="409" t="s">
        <v>1371</v>
      </c>
      <c r="B779" s="332">
        <f>IF(ISNUMBER(IF('MCR-B4B-T'!H16+'MCR-B4B-T'!K16&gt;='TP-E1Q-T'!K23,0,1)),IF('MCR-B4B-T'!H16+'MCR-B4B-T'!K16&gt;='TP-E1Q-T'!K23,0,1*IF(AND('MCR-B4B-T'!H16="",'MCR-B4B-T'!K16=""),0,1)),0)</f>
        <v>0</v>
      </c>
      <c r="C779" s="411" t="s">
        <v>1386</v>
      </c>
      <c r="D779" s="928" t="s">
        <v>1387</v>
      </c>
      <c r="E779" s="928"/>
      <c r="F779" s="928"/>
      <c r="G779" s="928"/>
      <c r="H779" s="928"/>
      <c r="I779" s="928"/>
      <c r="J779" s="928"/>
      <c r="K779" s="928"/>
      <c r="L779" s="928"/>
    </row>
    <row r="780" spans="1:12" ht="99.75" customHeight="1" thickBot="1" thickTop="1">
      <c r="A780" s="409" t="s">
        <v>1371</v>
      </c>
      <c r="B780" s="332">
        <f>IF(ISNUMBER(IF('MCR-B4B-T'!H17+'MCR-B4B-T'!K17&gt;='TP-E1Q-T'!L23,0,1)),IF('MCR-B4B-T'!H17+'MCR-B4B-T'!K17&gt;='TP-E1Q-T'!L23,0,1*IF(AND('MCR-B4B-T'!H17="",'MCR-B4B-T'!K17=""),0,1)),0)</f>
        <v>0</v>
      </c>
      <c r="C780" s="411" t="s">
        <v>1388</v>
      </c>
      <c r="D780" s="928" t="s">
        <v>1389</v>
      </c>
      <c r="E780" s="928"/>
      <c r="F780" s="928"/>
      <c r="G780" s="928"/>
      <c r="H780" s="928"/>
      <c r="I780" s="928"/>
      <c r="J780" s="928"/>
      <c r="K780" s="928"/>
      <c r="L780" s="928"/>
    </row>
    <row r="781" spans="1:12" ht="99.75" customHeight="1" thickBot="1" thickTop="1">
      <c r="A781" s="409" t="s">
        <v>1371</v>
      </c>
      <c r="B781" s="332">
        <f>IF(ISNUMBER(IF('MCR-B4B-T'!H18+'MCR-B4B-T'!K18&gt;='TP-E1Q-T'!M23,0,1)),IF('MCR-B4B-T'!H18+'MCR-B4B-T'!K18&gt;='TP-E1Q-T'!M23,0,1*IF(AND('MCR-B4B-T'!H18="",'MCR-B4B-T'!K18=""),0,1)),0)</f>
        <v>0</v>
      </c>
      <c r="C781" s="411" t="s">
        <v>1390</v>
      </c>
      <c r="D781" s="928" t="s">
        <v>1391</v>
      </c>
      <c r="E781" s="928"/>
      <c r="F781" s="928"/>
      <c r="G781" s="928"/>
      <c r="H781" s="928"/>
      <c r="I781" s="928"/>
      <c r="J781" s="928"/>
      <c r="K781" s="928"/>
      <c r="L781" s="928"/>
    </row>
    <row r="782" spans="1:12" ht="99.75" customHeight="1" thickBot="1" thickTop="1">
      <c r="A782" s="409" t="s">
        <v>1371</v>
      </c>
      <c r="B782" s="332">
        <f>IF(ISNUMBER(IF('MCR-B4B-T'!H19+'MCR-B4B-T'!K19&gt;='TP-E1Q-T'!N23,0,1)),IF('MCR-B4B-T'!H19+'MCR-B4B-T'!K19&gt;='TP-E1Q-T'!N23,0,1*IF(AND('MCR-B4B-T'!H19="",'MCR-B4B-T'!K19=""),0,1)),0)</f>
        <v>0</v>
      </c>
      <c r="C782" s="411" t="s">
        <v>1392</v>
      </c>
      <c r="D782" s="928" t="s">
        <v>1393</v>
      </c>
      <c r="E782" s="928"/>
      <c r="F782" s="928"/>
      <c r="G782" s="928"/>
      <c r="H782" s="928"/>
      <c r="I782" s="928"/>
      <c r="J782" s="928"/>
      <c r="K782" s="928"/>
      <c r="L782" s="928"/>
    </row>
    <row r="783" spans="1:12" ht="99.75" customHeight="1" thickBot="1" thickTop="1">
      <c r="A783" s="409" t="s">
        <v>1371</v>
      </c>
      <c r="B783" s="332">
        <f>IF(ISNUMBER(IF('MCR-B4B-T'!H20+'MCR-B4B-T'!K20&gt;='TP-E1Q-T'!O23,0,1)),IF('MCR-B4B-T'!H20+'MCR-B4B-T'!K20&gt;='TP-E1Q-T'!O23,0,1*IF(AND('MCR-B4B-T'!H20="",'MCR-B4B-T'!K20=""),0,1)),0)</f>
        <v>0</v>
      </c>
      <c r="C783" s="411" t="s">
        <v>1394</v>
      </c>
      <c r="D783" s="928" t="s">
        <v>1395</v>
      </c>
      <c r="E783" s="928"/>
      <c r="F783" s="928"/>
      <c r="G783" s="928"/>
      <c r="H783" s="928"/>
      <c r="I783" s="928"/>
      <c r="J783" s="928"/>
      <c r="K783" s="928"/>
      <c r="L783" s="928"/>
    </row>
    <row r="784" spans="1:12" ht="99.75" customHeight="1" thickBot="1" thickTop="1">
      <c r="A784" s="409" t="s">
        <v>1371</v>
      </c>
      <c r="B784" s="332">
        <f>IF(ISNUMBER(IF('MCR-B4B-T'!H21+'MCR-B4B-T'!K21&gt;='TP-E1Q-T'!Q23,0,1)),IF('MCR-B4B-T'!H21+'MCR-B4B-T'!K21&gt;='TP-E1Q-T'!Q23,0,1*IF(AND('MCR-B4B-T'!H21="",'MCR-B4B-T'!K21=""),0,1)),0)</f>
        <v>0</v>
      </c>
      <c r="C784" s="411" t="s">
        <v>1396</v>
      </c>
      <c r="D784" s="928" t="s">
        <v>1397</v>
      </c>
      <c r="E784" s="928"/>
      <c r="F784" s="928"/>
      <c r="G784" s="928"/>
      <c r="H784" s="928"/>
      <c r="I784" s="928"/>
      <c r="J784" s="928"/>
      <c r="K784" s="928"/>
      <c r="L784" s="928"/>
    </row>
    <row r="785" spans="1:12" ht="99.75" customHeight="1" thickBot="1" thickTop="1">
      <c r="A785" s="409" t="s">
        <v>1371</v>
      </c>
      <c r="B785" s="332">
        <f>IF(ISNUMBER(IF('MCR-B4B-T'!H24+'MCR-B4B-T'!K24&gt;='TP-E1Q-T'!P23,0,1)),IF('MCR-B4B-T'!H24+'MCR-B4B-T'!K24&gt;='TP-E1Q-T'!P23,0,1*IF(AND('MCR-B4B-T'!H24="",'MCR-B4B-T'!K24=""),0,1)),0)</f>
        <v>0</v>
      </c>
      <c r="C785" s="411" t="s">
        <v>1398</v>
      </c>
      <c r="D785" s="928" t="s">
        <v>1399</v>
      </c>
      <c r="E785" s="928"/>
      <c r="F785" s="928"/>
      <c r="G785" s="928"/>
      <c r="H785" s="928"/>
      <c r="I785" s="928"/>
      <c r="J785" s="928"/>
      <c r="K785" s="928"/>
      <c r="L785" s="928"/>
    </row>
    <row r="786" spans="1:12" ht="99.75" customHeight="1" thickBot="1" thickTop="1">
      <c r="A786" s="409" t="s">
        <v>1371</v>
      </c>
      <c r="B786" s="332">
        <f>IF(ISNUMBER(IF('MCR-B4B-T'!H23+'MCR-B4B-T'!K23&gt;='TP-E1Q-T'!R23,0,1)),IF('MCR-B4B-T'!H23+'MCR-B4B-T'!K23&gt;='TP-E1Q-T'!R23,0,1*IF(AND('MCR-B4B-T'!H23="",'MCR-B4B-T'!K23=""),0,1)),0)</f>
        <v>0</v>
      </c>
      <c r="C786" s="411" t="s">
        <v>1400</v>
      </c>
      <c r="D786" s="928" t="s">
        <v>1401</v>
      </c>
      <c r="E786" s="928"/>
      <c r="F786" s="928"/>
      <c r="G786" s="928"/>
      <c r="H786" s="928"/>
      <c r="I786" s="928"/>
      <c r="J786" s="928"/>
      <c r="K786" s="928"/>
      <c r="L786" s="928"/>
    </row>
    <row r="787" spans="1:12" ht="99.75" customHeight="1" thickBot="1" thickTop="1">
      <c r="A787" s="409" t="s">
        <v>1371</v>
      </c>
      <c r="B787" s="332">
        <f>IF(ISNUMBER(IF('MCR-B4B-T'!H22+'MCR-B4B-T'!K22&gt;='TP-E1Q-T'!S23,0,1)),IF('MCR-B4B-T'!H22+'MCR-B4B-T'!K22&gt;='TP-E1Q-T'!S23,0,1*IF(AND('MCR-B4B-T'!H22="",'MCR-B4B-T'!K22=""),0,1)),0)</f>
        <v>0</v>
      </c>
      <c r="C787" s="411" t="s">
        <v>1402</v>
      </c>
      <c r="D787" s="928" t="s">
        <v>1403</v>
      </c>
      <c r="E787" s="928"/>
      <c r="F787" s="928"/>
      <c r="G787" s="928"/>
      <c r="H787" s="928"/>
      <c r="I787" s="928"/>
      <c r="J787" s="928"/>
      <c r="K787" s="928"/>
      <c r="L787" s="928"/>
    </row>
    <row r="788" spans="1:12" ht="99.75" customHeight="1" thickBot="1" thickTop="1">
      <c r="A788" s="409" t="s">
        <v>1404</v>
      </c>
      <c r="B788" s="332">
        <f>IF(ISNUMBER(IF('MCR-B4B-T'!H30+'MCR-B4B-T'!K30+'MCR-B4B-T'!H31+'MCR-B4B-T'!K31&gt;='TP-F1Q-T'!D14-'TP-F1Q-T'!D16,0,1)),IF('MCR-B4B-T'!H30+'MCR-B4B-T'!K30+'MCR-B4B-T'!H31+'MCR-B4B-T'!K31&gt;='TP-F1Q-T'!D14-'TP-F1Q-T'!D16,0,1*IF(AND('MCR-B4B-T'!H30="",'MCR-B4B-T'!K30="",'MCR-B4B-T'!H31="",'MCR-B4B-T'!K31=""),0,1)),0)</f>
        <v>0</v>
      </c>
      <c r="C788" s="411" t="s">
        <v>1405</v>
      </c>
      <c r="D788" s="928" t="s">
        <v>1406</v>
      </c>
      <c r="E788" s="928"/>
      <c r="F788" s="928"/>
      <c r="G788" s="928"/>
      <c r="H788" s="928"/>
      <c r="I788" s="928"/>
      <c r="J788" s="928"/>
      <c r="K788" s="928"/>
      <c r="L788" s="928"/>
    </row>
    <row r="789" spans="1:12" ht="99.75" customHeight="1" thickBot="1" thickTop="1">
      <c r="A789" s="409" t="s">
        <v>1404</v>
      </c>
      <c r="B789" s="332">
        <f>IF(ISNUMBER(IF('MCR-B4B-T'!H32+'MCR-B4B-T'!K32&gt;='TP-F1Q-T'!E14+'TP-F1Q-T'!F14-'TP-F1Q-T'!E16-'TP-F1Q-T'!F16,0,1)),IF('MCR-B4B-T'!H32+'MCR-B4B-T'!K32&gt;='TP-F1Q-T'!E14+'TP-F1Q-T'!F14-'TP-F1Q-T'!E16-'TP-F1Q-T'!F16,0,1*IF(AND('MCR-B4B-T'!H32="",'MCR-B4B-T'!K32=""),0,1)),0)</f>
        <v>0</v>
      </c>
      <c r="C789" s="411" t="s">
        <v>1407</v>
      </c>
      <c r="D789" s="928" t="s">
        <v>1408</v>
      </c>
      <c r="E789" s="928"/>
      <c r="F789" s="928"/>
      <c r="G789" s="928"/>
      <c r="H789" s="928"/>
      <c r="I789" s="928"/>
      <c r="J789" s="928"/>
      <c r="K789" s="928"/>
      <c r="L789" s="928"/>
    </row>
    <row r="790" spans="1:12" ht="120" customHeight="1" thickBot="1" thickTop="1">
      <c r="A790" s="409" t="s">
        <v>1404</v>
      </c>
      <c r="B790" s="332">
        <f>IF(ISNUMBER(IF('MCR-B4B-T'!H33+'MCR-B4B-T'!K33&gt;='TP-F1Q-T'!G14+'TP-F1Q-T'!G16-'TP-F1Q-T'!H16+'TP-F1Q-T'!I14+'TP-F1Q-T'!P14-'TP-F1Q-T'!I16-'TP-F1Q-T'!P16+'TP-F1Q-T'!Q14+'TP-F1Q-T'!R14+'TP-F1Q-T'!S14-'TP-F1Q-T'!Q16-'TP-F1Q-T'!R16-'TP-F1Q-T'!S16,0,1)),IF('MCR-B4B-T'!H33+'MCR-B4B-T'!K33&gt;='TP-F1Q-T'!G14+'TP-F1Q-T'!G16-'TP-F1Q-T'!H16+'TP-F1Q-T'!I14+'TP-F1Q-T'!P14-'TP-F1Q-T'!I16-'TP-F1Q-T'!P16+'TP-F1Q-T'!Q14+'TP-F1Q-T'!R14+'TP-F1Q-T'!S14-'TP-F1Q-T'!Q16-'TP-F1Q-T'!R16-'TP-F1Q-T'!S16,0,1*IF(AND('MCR-B4B-T'!H33="",'MCR-B4B-T'!K33=""),0,1)),0)</f>
        <v>0</v>
      </c>
      <c r="C790" s="411" t="s">
        <v>1409</v>
      </c>
      <c r="D790" s="928" t="s">
        <v>1410</v>
      </c>
      <c r="E790" s="928"/>
      <c r="F790" s="928"/>
      <c r="G790" s="928"/>
      <c r="H790" s="928"/>
      <c r="I790" s="928"/>
      <c r="J790" s="928"/>
      <c r="K790" s="928"/>
      <c r="L790" s="928"/>
    </row>
    <row r="791" spans="1:12" ht="99.75" customHeight="1" thickBot="1" thickTop="1">
      <c r="A791" s="409" t="s">
        <v>1411</v>
      </c>
      <c r="B791" s="332">
        <f>IF(ISNUMBER(IF('MCR-B4A-T'!F9&gt;='TP-E1Q-T'!D23,0,1)),IF('MCR-B4A-T'!F9&gt;='TP-E1Q-T'!D23,0,1*IF(AND('MCR-B4A-T'!F9=""),0,1)),0)</f>
        <v>0</v>
      </c>
      <c r="C791" s="411" t="s">
        <v>1412</v>
      </c>
      <c r="D791" s="928" t="s">
        <v>1413</v>
      </c>
      <c r="E791" s="928"/>
      <c r="F791" s="928"/>
      <c r="G791" s="928"/>
      <c r="H791" s="928"/>
      <c r="I791" s="928"/>
      <c r="J791" s="928"/>
      <c r="K791" s="928"/>
      <c r="L791" s="928"/>
    </row>
    <row r="792" spans="1:12" ht="99.75" customHeight="1" thickBot="1" thickTop="1">
      <c r="A792" s="409" t="s">
        <v>1411</v>
      </c>
      <c r="B792" s="332">
        <f>IF(ISNUMBER(IF('MCR-B4A-T'!F10&gt;='TP-E1Q-T'!E23,0,1)),IF('MCR-B4A-T'!F10&gt;='TP-E1Q-T'!E23,0,1*IF(AND('MCR-B4A-T'!F10=""),0,1)),0)</f>
        <v>0</v>
      </c>
      <c r="C792" s="411" t="s">
        <v>1414</v>
      </c>
      <c r="D792" s="928" t="s">
        <v>1415</v>
      </c>
      <c r="E792" s="928"/>
      <c r="F792" s="928"/>
      <c r="G792" s="928"/>
      <c r="H792" s="928"/>
      <c r="I792" s="928"/>
      <c r="J792" s="928"/>
      <c r="K792" s="928"/>
      <c r="L792" s="928"/>
    </row>
    <row r="793" spans="1:12" ht="99.75" customHeight="1" thickBot="1" thickTop="1">
      <c r="A793" s="409" t="s">
        <v>1411</v>
      </c>
      <c r="B793" s="332">
        <f>IF(ISNUMBER('MCR-B4A-T'!F11),IF('MCR-B4A-T'!F11&gt;='TP-E1Q-T'!F23,0,1*IF(AND('MCR-B4A-T'!F11=""),0,1)),0)</f>
        <v>0</v>
      </c>
      <c r="C793" s="411" t="s">
        <v>1416</v>
      </c>
      <c r="D793" s="928" t="s">
        <v>1417</v>
      </c>
      <c r="E793" s="928"/>
      <c r="F793" s="928"/>
      <c r="G793" s="928"/>
      <c r="H793" s="928"/>
      <c r="I793" s="928"/>
      <c r="J793" s="928"/>
      <c r="K793" s="928"/>
      <c r="L793" s="928"/>
    </row>
    <row r="794" spans="1:12" ht="99.75" customHeight="1" thickBot="1" thickTop="1">
      <c r="A794" s="409" t="s">
        <v>1411</v>
      </c>
      <c r="B794" s="332">
        <f>IF(ISNUMBER('MCR-B4A-T'!F12),IF('MCR-B4A-T'!F12&gt;='TP-E1Q-T'!G23,0,1*IF(AND('MCR-B4A-T'!F12=""),0,1)),0)</f>
        <v>0</v>
      </c>
      <c r="C794" s="411" t="s">
        <v>1418</v>
      </c>
      <c r="D794" s="928" t="s">
        <v>1419</v>
      </c>
      <c r="E794" s="928"/>
      <c r="F794" s="928"/>
      <c r="G794" s="928"/>
      <c r="H794" s="928"/>
      <c r="I794" s="928"/>
      <c r="J794" s="928"/>
      <c r="K794" s="928"/>
      <c r="L794" s="928"/>
    </row>
    <row r="795" spans="1:12" ht="99.75" customHeight="1" thickBot="1" thickTop="1">
      <c r="A795" s="409" t="s">
        <v>1411</v>
      </c>
      <c r="B795" s="332">
        <f>IF(ISNUMBER('MCR-B4A-T'!F13),IF('MCR-B4A-T'!F13&gt;='TP-E1Q-T'!H23,0,1*IF(AND('MCR-B4A-T'!F13=""),0,1)),0)</f>
        <v>0</v>
      </c>
      <c r="C795" s="411" t="s">
        <v>1420</v>
      </c>
      <c r="D795" s="928" t="s">
        <v>1421</v>
      </c>
      <c r="E795" s="928"/>
      <c r="F795" s="928"/>
      <c r="G795" s="928"/>
      <c r="H795" s="928"/>
      <c r="I795" s="928"/>
      <c r="J795" s="928"/>
      <c r="K795" s="928"/>
      <c r="L795" s="928"/>
    </row>
    <row r="796" spans="1:12" ht="99.75" customHeight="1" thickBot="1" thickTop="1">
      <c r="A796" s="409" t="s">
        <v>1411</v>
      </c>
      <c r="B796" s="332">
        <f>IF(ISNUMBER('MCR-B4A-T'!F14),IF('MCR-B4A-T'!F14&gt;='TP-E1Q-T'!I23,0,1*IF(AND('MCR-B4A-T'!F14=""),0,1)),0)</f>
        <v>0</v>
      </c>
      <c r="C796" s="411" t="s">
        <v>1422</v>
      </c>
      <c r="D796" s="928" t="s">
        <v>1423</v>
      </c>
      <c r="E796" s="928"/>
      <c r="F796" s="928"/>
      <c r="G796" s="928"/>
      <c r="H796" s="928"/>
      <c r="I796" s="928"/>
      <c r="J796" s="928"/>
      <c r="K796" s="928"/>
      <c r="L796" s="928"/>
    </row>
    <row r="797" spans="1:12" ht="99.75" customHeight="1" thickBot="1" thickTop="1">
      <c r="A797" s="409" t="s">
        <v>1411</v>
      </c>
      <c r="B797" s="332">
        <f>IF(ISNUMBER('MCR-B4A-T'!F15),IF('MCR-B4A-T'!F15&gt;='TP-E1Q-T'!J23,0,1*IF(AND('MCR-B4A-T'!F15=""),0,1)),0)</f>
        <v>0</v>
      </c>
      <c r="C797" s="411" t="s">
        <v>1424</v>
      </c>
      <c r="D797" s="928" t="s">
        <v>1425</v>
      </c>
      <c r="E797" s="928"/>
      <c r="F797" s="928"/>
      <c r="G797" s="928"/>
      <c r="H797" s="928"/>
      <c r="I797" s="928"/>
      <c r="J797" s="928"/>
      <c r="K797" s="928"/>
      <c r="L797" s="928"/>
    </row>
    <row r="798" spans="1:12" ht="99.75" customHeight="1" thickBot="1" thickTop="1">
      <c r="A798" s="409" t="s">
        <v>1411</v>
      </c>
      <c r="B798" s="332">
        <f>IF(ISNUMBER('MCR-B4A-T'!F16),IF('MCR-B4A-T'!F16&gt;='TP-E1Q-T'!K23,0,1*IF(AND('MCR-B4A-T'!F16=""),0,1)),0)</f>
        <v>0</v>
      </c>
      <c r="C798" s="411" t="s">
        <v>1426</v>
      </c>
      <c r="D798" s="928" t="s">
        <v>1427</v>
      </c>
      <c r="E798" s="928"/>
      <c r="F798" s="928"/>
      <c r="G798" s="928"/>
      <c r="H798" s="928"/>
      <c r="I798" s="928"/>
      <c r="J798" s="928"/>
      <c r="K798" s="928"/>
      <c r="L798" s="928"/>
    </row>
    <row r="799" spans="1:12" ht="99.75" customHeight="1" thickBot="1" thickTop="1">
      <c r="A799" s="409" t="s">
        <v>1411</v>
      </c>
      <c r="B799" s="332">
        <f>IF(ISNUMBER('MCR-B4A-T'!F17),IF('MCR-B4A-T'!F17&gt;='TP-E1Q-T'!L23,0,1*IF(AND('MCR-B4A-T'!F17=""),0,1)),0)</f>
        <v>0</v>
      </c>
      <c r="C799" s="411" t="s">
        <v>1428</v>
      </c>
      <c r="D799" s="928" t="s">
        <v>1429</v>
      </c>
      <c r="E799" s="928"/>
      <c r="F799" s="928"/>
      <c r="G799" s="928"/>
      <c r="H799" s="928"/>
      <c r="I799" s="928"/>
      <c r="J799" s="928"/>
      <c r="K799" s="928"/>
      <c r="L799" s="928"/>
    </row>
    <row r="800" spans="1:12" ht="99.75" customHeight="1" thickBot="1" thickTop="1">
      <c r="A800" s="409" t="s">
        <v>1411</v>
      </c>
      <c r="B800" s="332">
        <f>IF(ISNUMBER('MCR-B4A-T'!F18),IF('MCR-B4A-T'!F18&gt;='TP-E1Q-T'!M23,0,1*IF(AND('MCR-B4A-T'!F18=""),0,1)),0)</f>
        <v>0</v>
      </c>
      <c r="C800" s="411" t="s">
        <v>1430</v>
      </c>
      <c r="D800" s="928" t="s">
        <v>1431</v>
      </c>
      <c r="E800" s="928"/>
      <c r="F800" s="928"/>
      <c r="G800" s="928"/>
      <c r="H800" s="928"/>
      <c r="I800" s="928"/>
      <c r="J800" s="928"/>
      <c r="K800" s="928"/>
      <c r="L800" s="928"/>
    </row>
    <row r="801" spans="1:12" ht="99.75" customHeight="1" thickBot="1" thickTop="1">
      <c r="A801" s="409" t="s">
        <v>1411</v>
      </c>
      <c r="B801" s="332">
        <f>IF(ISNUMBER('MCR-B4A-T'!F19),IF('MCR-B4A-T'!F19&gt;='TP-E1Q-T'!N23,0,1*IF(AND('MCR-B4A-T'!F19=""),0,1)),0)</f>
        <v>0</v>
      </c>
      <c r="C801" s="411" t="s">
        <v>1432</v>
      </c>
      <c r="D801" s="928" t="s">
        <v>1433</v>
      </c>
      <c r="E801" s="928"/>
      <c r="F801" s="928"/>
      <c r="G801" s="928"/>
      <c r="H801" s="928"/>
      <c r="I801" s="928"/>
      <c r="J801" s="928"/>
      <c r="K801" s="928"/>
      <c r="L801" s="928"/>
    </row>
    <row r="802" spans="1:12" ht="99.75" customHeight="1" thickBot="1" thickTop="1">
      <c r="A802" s="409" t="s">
        <v>1411</v>
      </c>
      <c r="B802" s="332">
        <f>IF(ISNUMBER('MCR-B4A-T'!F20),IF('MCR-B4A-T'!F20&gt;='TP-E1Q-T'!O23,0,1*IF(AND('MCR-B4A-T'!F20=""),0,1)),0)</f>
        <v>0</v>
      </c>
      <c r="C802" s="411" t="s">
        <v>1434</v>
      </c>
      <c r="D802" s="928" t="s">
        <v>1435</v>
      </c>
      <c r="E802" s="928"/>
      <c r="F802" s="928"/>
      <c r="G802" s="928"/>
      <c r="H802" s="928"/>
      <c r="I802" s="928"/>
      <c r="J802" s="928"/>
      <c r="K802" s="928"/>
      <c r="L802" s="928"/>
    </row>
    <row r="803" spans="1:12" ht="99.75" customHeight="1" thickBot="1" thickTop="1">
      <c r="A803" s="409" t="s">
        <v>1411</v>
      </c>
      <c r="B803" s="332">
        <f>IF(ISNUMBER('MCR-B4A-T'!F21),IF('MCR-B4A-T'!F21&gt;='TP-E1Q-T'!P23,0,1*IF(AND('MCR-B4A-T'!F21=""),0,1)),0)</f>
        <v>0</v>
      </c>
      <c r="C803" s="411" t="s">
        <v>1436</v>
      </c>
      <c r="D803" s="928" t="s">
        <v>1437</v>
      </c>
      <c r="E803" s="928"/>
      <c r="F803" s="928"/>
      <c r="G803" s="928"/>
      <c r="H803" s="928"/>
      <c r="I803" s="928"/>
      <c r="J803" s="928"/>
      <c r="K803" s="928"/>
      <c r="L803" s="928"/>
    </row>
    <row r="804" spans="1:12" ht="99.75" customHeight="1" thickBot="1" thickTop="1">
      <c r="A804" s="409" t="s">
        <v>1411</v>
      </c>
      <c r="B804" s="332">
        <f>IF(ISNUMBER('MCR-B4A-T'!F23),IF('MCR-B4A-T'!F23&gt;='TP-E1Q-T'!S23,0,1*IF(AND('MCR-B4A-T'!F23=""),0,1)),0)</f>
        <v>0</v>
      </c>
      <c r="C804" s="411" t="s">
        <v>1438</v>
      </c>
      <c r="D804" s="928" t="s">
        <v>1439</v>
      </c>
      <c r="E804" s="928"/>
      <c r="F804" s="928"/>
      <c r="G804" s="928"/>
      <c r="H804" s="928"/>
      <c r="I804" s="928"/>
      <c r="J804" s="928"/>
      <c r="K804" s="928"/>
      <c r="L804" s="928"/>
    </row>
    <row r="805" spans="1:12" ht="99.75" customHeight="1" thickBot="1" thickTop="1">
      <c r="A805" s="409" t="s">
        <v>1411</v>
      </c>
      <c r="B805" s="332">
        <f>IF(ISNUMBER('MCR-B4A-T'!F24),IF('MCR-B4A-T'!F24&gt;='TP-E1Q-T'!Q23,0,1*IF(AND('MCR-B4A-T'!F24=""),0,1)),0)</f>
        <v>0</v>
      </c>
      <c r="C805" s="411" t="s">
        <v>1440</v>
      </c>
      <c r="D805" s="928" t="s">
        <v>1441</v>
      </c>
      <c r="E805" s="928"/>
      <c r="F805" s="928"/>
      <c r="G805" s="928"/>
      <c r="H805" s="928"/>
      <c r="I805" s="928"/>
      <c r="J805" s="928"/>
      <c r="K805" s="928"/>
      <c r="L805" s="928"/>
    </row>
    <row r="806" spans="1:12" ht="99.75" customHeight="1" thickBot="1" thickTop="1">
      <c r="A806" s="409" t="s">
        <v>1411</v>
      </c>
      <c r="B806" s="332">
        <f>IF(ISNUMBER('MCR-B4A-T'!F22),IF('MCR-B4A-T'!F22&gt;='TP-E1Q-T'!R23,0,1*IF(AND('MCR-B4A-T'!F22=""),0,1)),0)</f>
        <v>0</v>
      </c>
      <c r="C806" s="411" t="s">
        <v>1442</v>
      </c>
      <c r="D806" s="928" t="s">
        <v>1443</v>
      </c>
      <c r="E806" s="928"/>
      <c r="F806" s="928"/>
      <c r="G806" s="928"/>
      <c r="H806" s="928"/>
      <c r="I806" s="928"/>
      <c r="J806" s="928"/>
      <c r="K806" s="928"/>
      <c r="L806" s="928"/>
    </row>
    <row r="807" spans="1:12" ht="99.75" customHeight="1" thickBot="1" thickTop="1">
      <c r="A807" s="409" t="s">
        <v>1444</v>
      </c>
      <c r="B807" s="332">
        <f>IF(ISNUMBER(IF('MCR-B4A-T'!F30+'MCR-B4A-T'!F31&gt;='TP-F1Q-T'!D14-'TP-F1Q-T'!D16,0,1)),IF('MCR-B4A-T'!F30+'MCR-B4A-T'!F31&gt;='TP-F1Q-T'!D14-'TP-F1Q-T'!D16,0,1*IF(AND('MCR-B4A-T'!F30="",'MCR-B4A-T'!F31=""),0,1)),0)</f>
        <v>0</v>
      </c>
      <c r="C807" s="411" t="s">
        <v>1445</v>
      </c>
      <c r="D807" s="928" t="s">
        <v>1446</v>
      </c>
      <c r="E807" s="928"/>
      <c r="F807" s="928"/>
      <c r="G807" s="928"/>
      <c r="H807" s="928"/>
      <c r="I807" s="928"/>
      <c r="J807" s="928"/>
      <c r="K807" s="928"/>
      <c r="L807" s="928"/>
    </row>
    <row r="808" spans="1:12" ht="99.75" customHeight="1" thickBot="1" thickTop="1">
      <c r="A808" s="409" t="s">
        <v>1444</v>
      </c>
      <c r="B808" s="332">
        <f>IF(ISNUMBER(IF('MCR-B4A-T'!F32&gt;='TP-F1Q-T'!E14+'TP-F1Q-T'!F14-'TP-F1Q-T'!E16-'TP-F1Q-T'!F16,0,1)),IF('MCR-B4A-T'!F32&gt;='TP-F1Q-T'!E14+'TP-F1Q-T'!F14-'TP-F1Q-T'!E16-'TP-F1Q-T'!F16,0,1*IF(AND('MCR-B4A-T'!F32=""),0,1)),0)</f>
        <v>0</v>
      </c>
      <c r="C808" s="411" t="s">
        <v>1447</v>
      </c>
      <c r="D808" s="928" t="s">
        <v>1448</v>
      </c>
      <c r="E808" s="928"/>
      <c r="F808" s="928"/>
      <c r="G808" s="928"/>
      <c r="H808" s="928"/>
      <c r="I808" s="928"/>
      <c r="J808" s="928"/>
      <c r="K808" s="928"/>
      <c r="L808" s="928"/>
    </row>
    <row r="809" spans="1:12" ht="156.75" customHeight="1" thickBot="1" thickTop="1">
      <c r="A809" s="409" t="s">
        <v>1444</v>
      </c>
      <c r="B809" s="332">
        <f>IF(ISNUMBER(IF('MCR-B4A-T'!F33&gt;='TP-F1Q-T'!G14+'TP-F1Q-T'!H14+'TP-F1Q-T'!I14+'TP-F1Q-T'!J14+'TP-F1Q-T'!P14+'TP-F1Q-T'!Q14+'TP-F1Q-T'!R14+'TP-F1Q-T'!S14-'TP-F1Q-T'!G16-'TP-F1Q-T'!H16-'TP-F1Q-T'!I16-'TP-F1Q-T'!J16-'TP-F1Q-T'!P16-'TP-F1Q-T'!Q16-'TP-F1Q-T'!R16-'TP-F1Q-T'!S16,0,1)),IF('MCR-B4A-T'!F33&gt;='TP-F1Q-T'!G14+'TP-F1Q-T'!H14+'TP-F1Q-T'!I14+'TP-F1Q-T'!J14+'TP-F1Q-T'!P14+'TP-F1Q-T'!Q14+'TP-F1Q-T'!R14+'TP-F1Q-T'!S14-'TP-F1Q-T'!G16-'TP-F1Q-T'!H16-'TP-F1Q-T'!I16-'TP-F1Q-T'!J16-'TP-F1Q-T'!P16-'TP-F1Q-T'!Q16-'TP-F1Q-T'!R16-'TP-F1Q-T'!S16,0,1*IF(AND('MCR-B4A-T'!F33=""),0,1)),0)</f>
        <v>0</v>
      </c>
      <c r="C809" s="411" t="s">
        <v>1449</v>
      </c>
      <c r="D809" s="928" t="s">
        <v>1450</v>
      </c>
      <c r="E809" s="928"/>
      <c r="F809" s="928"/>
      <c r="G809" s="928"/>
      <c r="H809" s="928"/>
      <c r="I809" s="928"/>
      <c r="J809" s="928"/>
      <c r="K809" s="928"/>
      <c r="L809" s="928"/>
    </row>
    <row r="810" spans="1:12" ht="147" customHeight="1" thickBot="1" thickTop="1">
      <c r="A810" s="410" t="s">
        <v>1451</v>
      </c>
      <c r="B810" s="408">
        <f>IF(ISNUMBER(IF('OF-B1Q-T'!D44='BS-C1-T'!D91+'BS-C1-T'!D87-'OF-B1Q-T'!D113-'OF-B1Q-T'!D114-'OF-B1Q-T'!D116-'OF-B1Q-T'!D36-'OF-B1Q-T'!D32,0,1)),IF('OF-B1Q-T'!D44='BS-C1-T'!D91+'BS-C1-T'!D87-'OF-B1Q-T'!D113-'OF-B1Q-T'!D114-'OF-B1Q-T'!D116-'OF-B1Q-T'!D36-'OF-B1Q-T'!D32,0,1),0)</f>
        <v>0</v>
      </c>
      <c r="C810" s="411" t="s">
        <v>1452</v>
      </c>
      <c r="D810" s="928" t="s">
        <v>1453</v>
      </c>
      <c r="E810" s="928"/>
      <c r="F810" s="928"/>
      <c r="G810" s="928"/>
      <c r="H810" s="928"/>
      <c r="I810" s="928"/>
      <c r="J810" s="928"/>
      <c r="K810" s="928"/>
      <c r="L810" s="928"/>
    </row>
  </sheetData>
  <sheetProtection/>
  <mergeCells count="74">
    <mergeCell ref="D801:L801"/>
    <mergeCell ref="D802:L802"/>
    <mergeCell ref="D808:L808"/>
    <mergeCell ref="D809:L809"/>
    <mergeCell ref="D810:L810"/>
    <mergeCell ref="D803:L803"/>
    <mergeCell ref="D804:L804"/>
    <mergeCell ref="D805:L805"/>
    <mergeCell ref="D806:L806"/>
    <mergeCell ref="D807:L807"/>
    <mergeCell ref="D795:L795"/>
    <mergeCell ref="D796:L796"/>
    <mergeCell ref="D797:L797"/>
    <mergeCell ref="D798:L798"/>
    <mergeCell ref="D799:L799"/>
    <mergeCell ref="D800:L800"/>
    <mergeCell ref="D789:L789"/>
    <mergeCell ref="D790:L790"/>
    <mergeCell ref="D791:L791"/>
    <mergeCell ref="D792:L792"/>
    <mergeCell ref="D793:L793"/>
    <mergeCell ref="D794:L794"/>
    <mergeCell ref="D783:L783"/>
    <mergeCell ref="D784:L784"/>
    <mergeCell ref="D785:L785"/>
    <mergeCell ref="D786:L786"/>
    <mergeCell ref="D787:L787"/>
    <mergeCell ref="D788:L788"/>
    <mergeCell ref="D777:L777"/>
    <mergeCell ref="D778:L778"/>
    <mergeCell ref="D779:L779"/>
    <mergeCell ref="D780:L780"/>
    <mergeCell ref="D781:L781"/>
    <mergeCell ref="D782:L782"/>
    <mergeCell ref="D771:L771"/>
    <mergeCell ref="D772:L772"/>
    <mergeCell ref="D773:L773"/>
    <mergeCell ref="D774:L774"/>
    <mergeCell ref="D775:L775"/>
    <mergeCell ref="D776:L776"/>
    <mergeCell ref="D765:L765"/>
    <mergeCell ref="D766:L766"/>
    <mergeCell ref="D767:L767"/>
    <mergeCell ref="D768:L768"/>
    <mergeCell ref="D769:L769"/>
    <mergeCell ref="D770:L770"/>
    <mergeCell ref="D759:L759"/>
    <mergeCell ref="D760:L760"/>
    <mergeCell ref="D761:L761"/>
    <mergeCell ref="D762:L762"/>
    <mergeCell ref="D763:L763"/>
    <mergeCell ref="D764:L764"/>
    <mergeCell ref="D753:L753"/>
    <mergeCell ref="D754:L754"/>
    <mergeCell ref="D755:L755"/>
    <mergeCell ref="D756:L756"/>
    <mergeCell ref="D757:L757"/>
    <mergeCell ref="D758:L758"/>
    <mergeCell ref="D748:L748"/>
    <mergeCell ref="D749:L749"/>
    <mergeCell ref="D750:L750"/>
    <mergeCell ref="D751:L751"/>
    <mergeCell ref="D752:L752"/>
    <mergeCell ref="A742:A743"/>
    <mergeCell ref="A21:A49"/>
    <mergeCell ref="A54:A72"/>
    <mergeCell ref="A352:A355"/>
    <mergeCell ref="A360:A725"/>
    <mergeCell ref="A735:A737"/>
    <mergeCell ref="A314:A347"/>
    <mergeCell ref="A206:A211"/>
    <mergeCell ref="A216:A262"/>
    <mergeCell ref="A272:A309"/>
    <mergeCell ref="A77:A201"/>
  </mergeCells>
  <hyperlinks>
    <hyperlink ref="D747" location="Contrôle!A1" display="haut de page"/>
    <hyperlink ref="D2" location="Contrôle!D18" display="BI"/>
    <hyperlink ref="D3" location="Contrôle!D20" display="BS-C1"/>
    <hyperlink ref="D4" location="Contrôle!D53" display="TP-F1Q"/>
    <hyperlink ref="D741" location="Contrôle!A1" display="haut de page"/>
    <hyperlink ref="D18" location="Contrôle!A1" display="haut de page"/>
    <hyperlink ref="D20" location="Contrôle!A1" display="haut de page"/>
    <hyperlink ref="D53" location="Contrôle!A1" display="haut de page"/>
    <hyperlink ref="D76" location="Contrôle!A1" display="haut de page"/>
    <hyperlink ref="D205" location="Contrôle!A1" display="haut de page"/>
    <hyperlink ref="D215" location="Contrôle!A1" display="haut de page"/>
    <hyperlink ref="D266" location="Contrôle!A1" display="haut de page"/>
    <hyperlink ref="D271" location="Contrôle!A1" display="haut de page"/>
    <hyperlink ref="D313" location="Contrôle!A1" display="haut de page"/>
    <hyperlink ref="D351" location="Contrôle!A1" display="haut de page"/>
    <hyperlink ref="D359" location="Contrôle!A1" display="haut de page"/>
    <hyperlink ref="D730" location="Contrôle!A1" display="haut de page"/>
    <hyperlink ref="D734" location="Contrôle!A1" display="haut de page"/>
    <hyperlink ref="D5" location="Contrôle!D76" display="TP-E1Q"/>
    <hyperlink ref="D6" location="Contrôle!D205" display="SCR-B2A"/>
    <hyperlink ref="D7" location="Contrôle!D215" display="SCR-B3A"/>
    <hyperlink ref="D8:D12" location="Contrôle!A53" display="SCR-B3A"/>
    <hyperlink ref="D8" location="Contrôle!A260" display="SCR-B3B"/>
    <hyperlink ref="D9" location="Contrôle!D271" display="SCR-B3C"/>
    <hyperlink ref="D10" location="Contrôle!D313" display="SCR-B3D"/>
    <hyperlink ref="D11" location="Contrôle!D351" display="SCR-B3E"/>
    <hyperlink ref="D12" location="Contrôle!D359" display="SCR-B3F"/>
    <hyperlink ref="D13" location="Contrôle!D730" display="SCR-B3G"/>
    <hyperlink ref="D14" location="Contrôle!D734" display="MCR-B4A"/>
    <hyperlink ref="D15" location="Contrôle!D741" display="MCR-B4B"/>
    <hyperlink ref="E16" location="Contrôle!D747" display="Contrôles inter-éta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9">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1540</v>
      </c>
      <c r="B2" t="s">
        <v>1541</v>
      </c>
    </row>
    <row r="4" spans="1:2" ht="15">
      <c r="A4" t="s">
        <v>1542</v>
      </c>
      <c r="B4" t="s">
        <v>1535</v>
      </c>
    </row>
    <row r="5" ht="15">
      <c r="B5" t="s">
        <v>1543</v>
      </c>
    </row>
    <row r="7" spans="1:2" ht="15">
      <c r="A7" t="s">
        <v>1544</v>
      </c>
      <c r="B7" t="s">
        <v>1545</v>
      </c>
    </row>
    <row r="9" spans="1:3" ht="15">
      <c r="A9" t="s">
        <v>1546</v>
      </c>
      <c r="B9">
        <f>MATCH(_code,_ListeCodes,0)</f>
        <v>1</v>
      </c>
      <c r="C9" t="s">
        <v>1547</v>
      </c>
    </row>
    <row r="10" ht="15">
      <c r="C10" t="s">
        <v>1286</v>
      </c>
    </row>
    <row r="11" ht="15">
      <c r="C11" t="s">
        <v>1548</v>
      </c>
    </row>
    <row r="13" spans="2:3" ht="15">
      <c r="B13">
        <v>0</v>
      </c>
      <c r="C13" t="s">
        <v>1549</v>
      </c>
    </row>
    <row r="14" spans="1:3" ht="15">
      <c r="A14" t="s">
        <v>1550</v>
      </c>
      <c r="B14">
        <v>1</v>
      </c>
      <c r="C14" t="s">
        <v>1551</v>
      </c>
    </row>
    <row r="15" spans="2:3" ht="15">
      <c r="B15">
        <v>2</v>
      </c>
      <c r="C15" t="s">
        <v>1552</v>
      </c>
    </row>
    <row r="16" spans="2:3" ht="15">
      <c r="B16">
        <v>3</v>
      </c>
      <c r="C16" t="s">
        <v>1287</v>
      </c>
    </row>
    <row r="17" spans="2:3" ht="15">
      <c r="B17">
        <v>4</v>
      </c>
      <c r="C17" t="s">
        <v>1553</v>
      </c>
    </row>
    <row r="18" spans="2:3" ht="15">
      <c r="B18">
        <v>5</v>
      </c>
      <c r="C18" t="s">
        <v>1554</v>
      </c>
    </row>
    <row r="19" spans="2:3" ht="15">
      <c r="B19">
        <v>6</v>
      </c>
      <c r="C19" t="s">
        <v>1555</v>
      </c>
    </row>
    <row r="20" spans="2:3" ht="15">
      <c r="B20">
        <v>7</v>
      </c>
      <c r="C20" t="s">
        <v>1556</v>
      </c>
    </row>
    <row r="22" spans="2:3" ht="15">
      <c r="B22">
        <v>0</v>
      </c>
      <c r="C22" t="s">
        <v>1557</v>
      </c>
    </row>
    <row r="23" spans="1:3" ht="15">
      <c r="A23" t="s">
        <v>1558</v>
      </c>
      <c r="B23">
        <v>1</v>
      </c>
      <c r="C23" t="s">
        <v>1559</v>
      </c>
    </row>
    <row r="24" spans="2:3" ht="15">
      <c r="B24">
        <v>2</v>
      </c>
      <c r="C24" t="s">
        <v>1560</v>
      </c>
    </row>
    <row r="25" spans="2:3" ht="15">
      <c r="B25">
        <v>3</v>
      </c>
      <c r="C25" t="s">
        <v>1561</v>
      </c>
    </row>
    <row r="26" spans="2:3" ht="15">
      <c r="B26">
        <v>4</v>
      </c>
      <c r="C26" t="s">
        <v>1562</v>
      </c>
    </row>
    <row r="27" spans="2:3" ht="15">
      <c r="B27">
        <v>5</v>
      </c>
      <c r="C27" t="s">
        <v>1563</v>
      </c>
    </row>
    <row r="28" spans="2:3" ht="15">
      <c r="B28">
        <v>6</v>
      </c>
      <c r="C28" t="s">
        <v>1564</v>
      </c>
    </row>
    <row r="29" spans="2:3" ht="15">
      <c r="B29">
        <v>8</v>
      </c>
      <c r="C29" t="s">
        <v>1565</v>
      </c>
    </row>
    <row r="30" spans="2:3" ht="15">
      <c r="B30">
        <v>9</v>
      </c>
      <c r="C30" t="s">
        <v>1566</v>
      </c>
    </row>
    <row r="31" spans="2:3" ht="15">
      <c r="B31">
        <v>10</v>
      </c>
      <c r="C31" t="s">
        <v>1567</v>
      </c>
    </row>
    <row r="32" spans="2:3" ht="15">
      <c r="B32">
        <v>12</v>
      </c>
      <c r="C32" t="s">
        <v>1288</v>
      </c>
    </row>
    <row r="34" spans="1:2" ht="15">
      <c r="A34" t="s">
        <v>1568</v>
      </c>
      <c r="B34" t="s">
        <v>1569</v>
      </c>
    </row>
    <row r="35" ht="15">
      <c r="B35" t="s">
        <v>1570</v>
      </c>
    </row>
    <row r="37" ht="15">
      <c r="A37" t="s">
        <v>1571</v>
      </c>
    </row>
    <row r="38" spans="1:5" ht="15">
      <c r="A38">
        <f>indexCode</f>
        <v>1</v>
      </c>
      <c r="B38" t="s">
        <v>1572</v>
      </c>
      <c r="C38" t="s">
        <v>1573</v>
      </c>
      <c r="D38" t="s">
        <v>1574</v>
      </c>
      <c r="E38" t="s">
        <v>1575</v>
      </c>
    </row>
    <row r="39" spans="1:5" ht="15">
      <c r="A39" t="str">
        <f ca="1">OFFSET(B39,0,indexCode)</f>
        <v>Nature d'activité (2 chiffres)</v>
      </c>
      <c r="C39" t="s">
        <v>1576</v>
      </c>
      <c r="D39" t="s">
        <v>1537</v>
      </c>
      <c r="E39" t="s">
        <v>1539</v>
      </c>
    </row>
    <row r="40" spans="1:5" ht="15">
      <c r="A40" t="str">
        <f ca="1">OFFSET(B40,0,indexCode)</f>
        <v>Forme juridique (2 chiffres)</v>
      </c>
      <c r="C40" t="s">
        <v>1577</v>
      </c>
      <c r="D40" t="s">
        <v>1538</v>
      </c>
      <c r="E40" t="s">
        <v>1539</v>
      </c>
    </row>
    <row r="41" spans="1:5" ht="15">
      <c r="A41" t="str">
        <f ca="1">OFFSET(B41,0,indexCode)</f>
        <v>Numéro (4 chiffres)</v>
      </c>
      <c r="C41" t="s">
        <v>1578</v>
      </c>
      <c r="D41" t="s">
        <v>1536</v>
      </c>
      <c r="E41" t="s">
        <v>1539</v>
      </c>
    </row>
    <row r="42" spans="1:5" ht="15">
      <c r="A42" t="str">
        <f ca="1">OFFSET(B42,0,indexCode)</f>
        <v>Non applicable</v>
      </c>
      <c r="C42" t="s">
        <v>1539</v>
      </c>
      <c r="D42" t="s">
        <v>1539</v>
      </c>
      <c r="E42" t="s">
        <v>1579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D4" sqref="D4"/>
    </sheetView>
  </sheetViews>
  <sheetFormatPr defaultColWidth="11.421875" defaultRowHeight="15"/>
  <cols>
    <col min="2" max="2" width="29.140625" style="0" customWidth="1"/>
  </cols>
  <sheetData>
    <row r="1" spans="1:9" ht="15">
      <c r="A1" s="478">
        <f>Dénomination</f>
        <v>0</v>
      </c>
      <c r="B1" s="479"/>
      <c r="C1" s="479"/>
      <c r="D1" s="479"/>
      <c r="E1" s="479"/>
      <c r="F1" s="479"/>
      <c r="G1" s="479"/>
      <c r="H1" s="479"/>
      <c r="I1" s="480" t="str">
        <f>"Exercice "&amp;Exercice&amp;" en "&amp;unité</f>
        <v>Exercice  en K euros</v>
      </c>
    </row>
    <row r="2" spans="1:9" ht="15">
      <c r="A2" s="481" t="str">
        <f>TEXT(id,"""RNM : ""000 000 000")</f>
        <v>RNM : 000 000 000</v>
      </c>
      <c r="B2" s="482"/>
      <c r="C2" s="482"/>
      <c r="D2" s="482"/>
      <c r="E2" s="482"/>
      <c r="F2" s="482"/>
      <c r="G2" s="482"/>
      <c r="H2" s="483"/>
      <c r="I2" s="484"/>
    </row>
    <row r="3" spans="1:9" ht="15">
      <c r="A3" s="398"/>
      <c r="B3" s="398"/>
      <c r="C3" s="398"/>
      <c r="D3" s="398"/>
      <c r="E3" s="398"/>
      <c r="F3" s="398"/>
      <c r="G3" s="398"/>
      <c r="H3" s="398"/>
      <c r="I3" s="398"/>
    </row>
    <row r="4" spans="1:9" ht="15">
      <c r="A4" s="485" t="s">
        <v>1294</v>
      </c>
      <c r="B4" s="486" t="s">
        <v>1295</v>
      </c>
      <c r="C4" s="486">
        <v>98</v>
      </c>
      <c r="D4" s="399"/>
      <c r="E4" s="487"/>
      <c r="F4" s="488" t="s">
        <v>1296</v>
      </c>
      <c r="G4" s="400"/>
      <c r="H4" s="488" t="s">
        <v>1297</v>
      </c>
      <c r="I4" s="401" t="s">
        <v>1648</v>
      </c>
    </row>
    <row r="5" spans="1:9" ht="15">
      <c r="A5" s="489"/>
      <c r="B5" s="490" t="s">
        <v>1284</v>
      </c>
      <c r="C5" s="490">
        <v>99</v>
      </c>
      <c r="D5" s="402"/>
      <c r="E5" s="491"/>
      <c r="F5" s="491"/>
      <c r="G5" s="491"/>
      <c r="H5" s="491"/>
      <c r="I5" s="492"/>
    </row>
  </sheetData>
  <sheetProtection password="DAB2" sheet="1"/>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D8" sqref="D8"/>
    </sheetView>
  </sheetViews>
  <sheetFormatPr defaultColWidth="11.421875" defaultRowHeight="15"/>
  <cols>
    <col min="1" max="1" width="62.140625" style="12" customWidth="1"/>
    <col min="2" max="2" width="5.8515625" style="12" customWidth="1"/>
    <col min="3" max="3" width="6.00390625" style="12" customWidth="1"/>
    <col min="4" max="4" width="24.8515625" style="12" customWidth="1"/>
    <col min="5" max="5" width="26.421875" style="12" customWidth="1"/>
    <col min="6" max="16384" width="11.421875" style="12" customWidth="1"/>
  </cols>
  <sheetData>
    <row r="1" spans="1:5" ht="15">
      <c r="A1" s="5" t="s">
        <v>14</v>
      </c>
      <c r="B1" s="5"/>
      <c r="C1" s="5"/>
      <c r="D1" s="175"/>
      <c r="E1" s="176" t="s">
        <v>419</v>
      </c>
    </row>
    <row r="2" spans="1:5" ht="15">
      <c r="A2" s="170" t="s">
        <v>501</v>
      </c>
      <c r="B2" s="170"/>
      <c r="C2" s="170"/>
      <c r="D2" s="177"/>
      <c r="E2" s="174" t="s">
        <v>1475</v>
      </c>
    </row>
    <row r="3" spans="1:5" ht="15">
      <c r="A3" s="170"/>
      <c r="B3" s="170"/>
      <c r="C3" s="170"/>
      <c r="D3" s="135"/>
      <c r="E3" s="174"/>
    </row>
    <row r="4" spans="1:5" ht="21" customHeight="1">
      <c r="A4" s="211" t="s">
        <v>502</v>
      </c>
      <c r="B4" s="211"/>
      <c r="C4" s="213">
        <v>1</v>
      </c>
      <c r="D4" s="212"/>
      <c r="E4" s="18"/>
    </row>
    <row r="5" spans="1:5" ht="28.5">
      <c r="A5" s="172" t="s">
        <v>503</v>
      </c>
      <c r="B5" s="172"/>
      <c r="C5" s="172"/>
      <c r="D5" s="19" t="s">
        <v>569</v>
      </c>
      <c r="E5" s="20" t="s">
        <v>570</v>
      </c>
    </row>
    <row r="6" spans="1:5" ht="14.25">
      <c r="A6" s="21" t="s">
        <v>504</v>
      </c>
      <c r="B6" s="21"/>
      <c r="C6" s="21">
        <v>2</v>
      </c>
      <c r="D6" s="516"/>
      <c r="E6" s="508"/>
    </row>
    <row r="7" spans="1:5" ht="14.25">
      <c r="A7" s="21" t="s">
        <v>505</v>
      </c>
      <c r="B7" s="21"/>
      <c r="C7" s="21">
        <v>3</v>
      </c>
      <c r="D7" s="516"/>
      <c r="E7" s="508"/>
    </row>
    <row r="8" spans="1:5" ht="14.25">
      <c r="A8" s="21" t="s">
        <v>506</v>
      </c>
      <c r="B8" s="21"/>
      <c r="C8" s="21">
        <v>4</v>
      </c>
      <c r="D8" s="508"/>
      <c r="E8" s="508"/>
    </row>
    <row r="9" spans="1:5" ht="14.25">
      <c r="A9" s="21" t="s">
        <v>507</v>
      </c>
      <c r="B9" s="21"/>
      <c r="C9" s="21">
        <v>5</v>
      </c>
      <c r="D9" s="508"/>
      <c r="E9" s="508"/>
    </row>
    <row r="10" spans="1:5" ht="14.25">
      <c r="A10" s="21" t="s">
        <v>508</v>
      </c>
      <c r="B10" s="21"/>
      <c r="C10" s="21">
        <v>6</v>
      </c>
      <c r="D10" s="508"/>
      <c r="E10" s="508"/>
    </row>
    <row r="11" spans="1:5" ht="14.25">
      <c r="A11" s="21" t="s">
        <v>509</v>
      </c>
      <c r="B11" s="21"/>
      <c r="C11" s="21">
        <v>7</v>
      </c>
      <c r="D11" s="508"/>
      <c r="E11" s="508"/>
    </row>
    <row r="12" spans="1:5" s="3" customFormat="1" ht="45.75" customHeight="1">
      <c r="A12" s="103" t="s">
        <v>510</v>
      </c>
      <c r="B12" s="21"/>
      <c r="C12" s="21">
        <v>8</v>
      </c>
      <c r="D12" s="514"/>
      <c r="E12" s="514"/>
    </row>
    <row r="13" spans="1:5" ht="14.25">
      <c r="A13" s="24" t="s">
        <v>511</v>
      </c>
      <c r="B13" s="24"/>
      <c r="C13" s="21">
        <v>9</v>
      </c>
      <c r="D13" s="508"/>
      <c r="E13" s="508"/>
    </row>
    <row r="14" spans="1:5" ht="14.25">
      <c r="A14" s="24" t="s">
        <v>415</v>
      </c>
      <c r="B14" s="24"/>
      <c r="C14" s="21">
        <v>10</v>
      </c>
      <c r="D14" s="508"/>
      <c r="E14" s="508"/>
    </row>
    <row r="15" spans="1:5" ht="14.25">
      <c r="A15" s="24" t="s">
        <v>512</v>
      </c>
      <c r="B15" s="24"/>
      <c r="C15" s="21">
        <v>11</v>
      </c>
      <c r="D15" s="508"/>
      <c r="E15" s="508"/>
    </row>
    <row r="16" spans="1:5" ht="14.25">
      <c r="A16" s="25" t="s">
        <v>513</v>
      </c>
      <c r="B16" s="25"/>
      <c r="C16" s="21">
        <v>12</v>
      </c>
      <c r="D16" s="508"/>
      <c r="E16" s="508"/>
    </row>
    <row r="17" spans="1:5" ht="14.25">
      <c r="A17" s="25" t="s">
        <v>514</v>
      </c>
      <c r="B17" s="25"/>
      <c r="C17" s="21">
        <v>13</v>
      </c>
      <c r="D17" s="508"/>
      <c r="E17" s="508"/>
    </row>
    <row r="18" spans="1:5" ht="14.25">
      <c r="A18" s="24" t="s">
        <v>515</v>
      </c>
      <c r="B18" s="24"/>
      <c r="C18" s="21">
        <v>14</v>
      </c>
      <c r="D18" s="514"/>
      <c r="E18" s="514"/>
    </row>
    <row r="19" spans="1:5" ht="14.25" customHeight="1">
      <c r="A19" s="25" t="s">
        <v>516</v>
      </c>
      <c r="B19" s="25"/>
      <c r="C19" s="21">
        <v>15</v>
      </c>
      <c r="D19" s="508"/>
      <c r="E19" s="508"/>
    </row>
    <row r="20" spans="1:5" ht="14.25">
      <c r="A20" s="25" t="s">
        <v>517</v>
      </c>
      <c r="B20" s="25"/>
      <c r="C20" s="21">
        <v>16</v>
      </c>
      <c r="D20" s="508"/>
      <c r="E20" s="508"/>
    </row>
    <row r="21" spans="1:5" ht="14.25">
      <c r="A21" s="25" t="s">
        <v>518</v>
      </c>
      <c r="B21" s="25"/>
      <c r="C21" s="21">
        <v>17</v>
      </c>
      <c r="D21" s="508"/>
      <c r="E21" s="508"/>
    </row>
    <row r="22" spans="1:5" ht="14.25">
      <c r="A22" s="25" t="s">
        <v>519</v>
      </c>
      <c r="B22" s="25"/>
      <c r="C22" s="21">
        <v>18</v>
      </c>
      <c r="D22" s="508"/>
      <c r="E22" s="508"/>
    </row>
    <row r="23" spans="1:5" ht="14.25">
      <c r="A23" s="24" t="s">
        <v>520</v>
      </c>
      <c r="B23" s="24"/>
      <c r="C23" s="21">
        <v>19</v>
      </c>
      <c r="D23" s="509"/>
      <c r="E23" s="509"/>
    </row>
    <row r="24" spans="1:5" ht="14.25">
      <c r="A24" s="24" t="s">
        <v>521</v>
      </c>
      <c r="B24" s="24"/>
      <c r="C24" s="21">
        <v>20</v>
      </c>
      <c r="D24" s="508"/>
      <c r="E24" s="508"/>
    </row>
    <row r="25" spans="1:5" ht="14.25">
      <c r="A25" s="24" t="s">
        <v>522</v>
      </c>
      <c r="B25" s="24"/>
      <c r="C25" s="21">
        <v>21</v>
      </c>
      <c r="D25" s="508"/>
      <c r="E25" s="508"/>
    </row>
    <row r="26" spans="1:5" ht="14.25">
      <c r="A26" s="24" t="s">
        <v>523</v>
      </c>
      <c r="B26" s="24"/>
      <c r="C26" s="21">
        <v>22</v>
      </c>
      <c r="D26" s="508"/>
      <c r="E26" s="508"/>
    </row>
    <row r="27" spans="1:5" ht="14.25" customHeight="1">
      <c r="A27" s="21" t="s">
        <v>524</v>
      </c>
      <c r="B27" s="21"/>
      <c r="C27" s="21">
        <v>23</v>
      </c>
      <c r="D27" s="508"/>
      <c r="E27" s="508"/>
    </row>
    <row r="28" spans="1:5" ht="14.25">
      <c r="A28" s="22" t="s">
        <v>571</v>
      </c>
      <c r="B28" s="22"/>
      <c r="C28" s="21">
        <v>24</v>
      </c>
      <c r="D28" s="514"/>
      <c r="E28" s="514"/>
    </row>
    <row r="29" spans="1:5" ht="14.25">
      <c r="A29" s="21" t="s">
        <v>1461</v>
      </c>
      <c r="B29" s="21"/>
      <c r="C29" s="21">
        <v>25</v>
      </c>
      <c r="D29" s="508"/>
      <c r="E29" s="508"/>
    </row>
    <row r="30" spans="1:5" ht="14.25">
      <c r="A30" s="21" t="s">
        <v>1460</v>
      </c>
      <c r="B30" s="21"/>
      <c r="C30" s="21">
        <v>26</v>
      </c>
      <c r="D30" s="508"/>
      <c r="E30" s="514"/>
    </row>
    <row r="31" spans="1:5" ht="14.25" customHeight="1">
      <c r="A31" s="24" t="s">
        <v>525</v>
      </c>
      <c r="B31" s="24"/>
      <c r="C31" s="21">
        <v>27</v>
      </c>
      <c r="D31" s="508"/>
      <c r="E31" s="508"/>
    </row>
    <row r="32" spans="1:5" s="13" customFormat="1" ht="14.25">
      <c r="A32" s="26" t="s">
        <v>526</v>
      </c>
      <c r="B32" s="26"/>
      <c r="C32" s="21">
        <v>28</v>
      </c>
      <c r="D32" s="514"/>
      <c r="E32" s="514"/>
    </row>
    <row r="33" spans="1:5" s="13" customFormat="1" ht="14.25">
      <c r="A33" s="27" t="s">
        <v>527</v>
      </c>
      <c r="B33" s="27"/>
      <c r="C33" s="21">
        <v>29</v>
      </c>
      <c r="D33" s="514"/>
      <c r="E33" s="514"/>
    </row>
    <row r="34" spans="1:5" ht="14.25">
      <c r="A34" s="25" t="s">
        <v>528</v>
      </c>
      <c r="B34" s="25"/>
      <c r="C34" s="21">
        <v>30</v>
      </c>
      <c r="D34" s="508"/>
      <c r="E34" s="508"/>
    </row>
    <row r="35" spans="1:5" ht="14.25">
      <c r="A35" s="25" t="s">
        <v>529</v>
      </c>
      <c r="B35" s="25"/>
      <c r="C35" s="21">
        <v>31</v>
      </c>
      <c r="D35" s="508"/>
      <c r="E35" s="508"/>
    </row>
    <row r="36" spans="1:5" s="14" customFormat="1" ht="14.25">
      <c r="A36" s="28" t="s">
        <v>530</v>
      </c>
      <c r="B36" s="28"/>
      <c r="C36" s="21">
        <v>32</v>
      </c>
      <c r="D36" s="514"/>
      <c r="E36" s="514"/>
    </row>
    <row r="37" spans="1:5" ht="14.25">
      <c r="A37" s="25" t="s">
        <v>531</v>
      </c>
      <c r="B37" s="25"/>
      <c r="C37" s="21">
        <v>33</v>
      </c>
      <c r="D37" s="508"/>
      <c r="E37" s="508"/>
    </row>
    <row r="38" spans="1:5" ht="14.25">
      <c r="A38" s="25" t="s">
        <v>532</v>
      </c>
      <c r="B38" s="25"/>
      <c r="C38" s="21">
        <v>34</v>
      </c>
      <c r="D38" s="508"/>
      <c r="E38" s="508"/>
    </row>
    <row r="39" spans="1:5" ht="14.25">
      <c r="A39" s="24" t="s">
        <v>533</v>
      </c>
      <c r="B39" s="24"/>
      <c r="C39" s="21">
        <v>35</v>
      </c>
      <c r="D39" s="508"/>
      <c r="E39" s="508"/>
    </row>
    <row r="40" spans="1:5" ht="14.25">
      <c r="A40" s="22" t="s">
        <v>534</v>
      </c>
      <c r="B40" s="22"/>
      <c r="C40" s="21">
        <v>36</v>
      </c>
      <c r="D40" s="508"/>
      <c r="E40" s="508"/>
    </row>
    <row r="41" spans="1:5" ht="14.25">
      <c r="A41" s="22" t="s">
        <v>535</v>
      </c>
      <c r="B41" s="22"/>
      <c r="C41" s="21">
        <v>37</v>
      </c>
      <c r="D41" s="508"/>
      <c r="E41" s="508"/>
    </row>
    <row r="42" spans="1:5" ht="14.25">
      <c r="A42" s="22" t="s">
        <v>536</v>
      </c>
      <c r="B42" s="22"/>
      <c r="C42" s="21">
        <v>38</v>
      </c>
      <c r="D42" s="508"/>
      <c r="E42" s="508"/>
    </row>
    <row r="43" spans="1:5" ht="14.25">
      <c r="A43" s="22" t="s">
        <v>537</v>
      </c>
      <c r="B43" s="22"/>
      <c r="C43" s="21">
        <v>39</v>
      </c>
      <c r="D43" s="508"/>
      <c r="E43" s="508"/>
    </row>
    <row r="44" spans="1:5" ht="14.25">
      <c r="A44" s="22" t="s">
        <v>538</v>
      </c>
      <c r="B44" s="22"/>
      <c r="C44" s="21">
        <v>40</v>
      </c>
      <c r="D44" s="508"/>
      <c r="E44" s="508"/>
    </row>
    <row r="45" spans="1:5" ht="14.25">
      <c r="A45" s="29" t="s">
        <v>539</v>
      </c>
      <c r="B45" s="29"/>
      <c r="C45" s="21">
        <v>41</v>
      </c>
      <c r="D45" s="508"/>
      <c r="E45" s="508"/>
    </row>
    <row r="46" spans="1:5" ht="14.25">
      <c r="A46" s="22" t="s">
        <v>540</v>
      </c>
      <c r="B46" s="22"/>
      <c r="C46" s="21">
        <v>42</v>
      </c>
      <c r="D46" s="508"/>
      <c r="E46" s="508"/>
    </row>
    <row r="47" spans="1:5" ht="14.25">
      <c r="A47" s="22" t="s">
        <v>541</v>
      </c>
      <c r="B47" s="22"/>
      <c r="C47" s="21">
        <v>43</v>
      </c>
      <c r="D47" s="508"/>
      <c r="E47" s="508"/>
    </row>
    <row r="48" spans="1:5" ht="14.25">
      <c r="A48" s="10" t="s">
        <v>542</v>
      </c>
      <c r="B48" s="10"/>
      <c r="C48" s="21">
        <v>44</v>
      </c>
      <c r="D48" s="514"/>
      <c r="E48" s="514"/>
    </row>
    <row r="49" spans="1:5" ht="14.25">
      <c r="A49" s="21"/>
      <c r="B49" s="21"/>
      <c r="C49" s="21"/>
      <c r="D49" s="510"/>
      <c r="E49" s="510"/>
    </row>
    <row r="50" spans="1:5" ht="28.5">
      <c r="A50" s="172" t="s">
        <v>543</v>
      </c>
      <c r="B50" s="172"/>
      <c r="C50" s="172"/>
      <c r="D50" s="511" t="s">
        <v>569</v>
      </c>
      <c r="E50" s="512" t="s">
        <v>570</v>
      </c>
    </row>
    <row r="51" spans="1:5" ht="14.25">
      <c r="A51" s="23" t="s">
        <v>544</v>
      </c>
      <c r="B51" s="23"/>
      <c r="C51" s="23">
        <v>45</v>
      </c>
      <c r="D51" s="517"/>
      <c r="E51" s="787"/>
    </row>
    <row r="52" spans="1:5" ht="14.25">
      <c r="A52" s="30" t="s">
        <v>545</v>
      </c>
      <c r="B52" s="30"/>
      <c r="C52" s="23">
        <v>46</v>
      </c>
      <c r="D52" s="508"/>
      <c r="E52" s="513"/>
    </row>
    <row r="53" spans="1:5" ht="14.25">
      <c r="A53" s="31" t="s">
        <v>546</v>
      </c>
      <c r="B53" s="31"/>
      <c r="C53" s="23">
        <v>47</v>
      </c>
      <c r="D53" s="508"/>
      <c r="E53" s="516"/>
    </row>
    <row r="54" spans="1:5" ht="14.25">
      <c r="A54" s="31" t="s">
        <v>547</v>
      </c>
      <c r="B54" s="31"/>
      <c r="C54" s="23">
        <v>48</v>
      </c>
      <c r="D54" s="508"/>
      <c r="E54" s="516"/>
    </row>
    <row r="55" spans="1:5" ht="14.25">
      <c r="A55" s="31" t="s">
        <v>548</v>
      </c>
      <c r="B55" s="31"/>
      <c r="C55" s="23">
        <v>49</v>
      </c>
      <c r="D55" s="508"/>
      <c r="E55" s="516"/>
    </row>
    <row r="56" spans="1:5" ht="14.25">
      <c r="A56" s="30" t="s">
        <v>549</v>
      </c>
      <c r="B56" s="30"/>
      <c r="C56" s="23">
        <v>50</v>
      </c>
      <c r="D56" s="508"/>
      <c r="E56" s="513"/>
    </row>
    <row r="57" spans="1:5" ht="14.25">
      <c r="A57" s="31" t="s">
        <v>546</v>
      </c>
      <c r="B57" s="31"/>
      <c r="C57" s="23">
        <v>51</v>
      </c>
      <c r="D57" s="508"/>
      <c r="E57" s="516"/>
    </row>
    <row r="58" spans="1:5" ht="14.25">
      <c r="A58" s="31" t="s">
        <v>547</v>
      </c>
      <c r="B58" s="31"/>
      <c r="C58" s="23">
        <v>52</v>
      </c>
      <c r="D58" s="508"/>
      <c r="E58" s="516"/>
    </row>
    <row r="59" spans="1:5" ht="14.25">
      <c r="A59" s="31" t="s">
        <v>548</v>
      </c>
      <c r="B59" s="31"/>
      <c r="C59" s="23">
        <v>53</v>
      </c>
      <c r="D59" s="508"/>
      <c r="E59" s="516"/>
    </row>
    <row r="60" spans="1:5" ht="29.25" customHeight="1">
      <c r="A60" s="40" t="s">
        <v>550</v>
      </c>
      <c r="B60" s="40"/>
      <c r="C60" s="23">
        <v>54</v>
      </c>
      <c r="D60" s="516"/>
      <c r="E60" s="508"/>
    </row>
    <row r="61" spans="1:5" ht="13.5" customHeight="1">
      <c r="A61" s="30" t="s">
        <v>551</v>
      </c>
      <c r="B61" s="30"/>
      <c r="C61" s="23">
        <v>55</v>
      </c>
      <c r="D61" s="514"/>
      <c r="E61" s="514"/>
    </row>
    <row r="62" spans="1:5" ht="14.25">
      <c r="A62" s="31" t="s">
        <v>546</v>
      </c>
      <c r="B62" s="31"/>
      <c r="C62" s="23">
        <v>56</v>
      </c>
      <c r="D62" s="508"/>
      <c r="E62" s="516"/>
    </row>
    <row r="63" spans="1:5" ht="14.25">
      <c r="A63" s="31" t="s">
        <v>547</v>
      </c>
      <c r="B63" s="31"/>
      <c r="C63" s="23">
        <v>57</v>
      </c>
      <c r="D63" s="508"/>
      <c r="E63" s="516"/>
    </row>
    <row r="64" spans="1:5" ht="14.25">
      <c r="A64" s="31" t="s">
        <v>548</v>
      </c>
      <c r="B64" s="31"/>
      <c r="C64" s="23">
        <v>58</v>
      </c>
      <c r="D64" s="508"/>
      <c r="E64" s="516"/>
    </row>
    <row r="65" spans="1:5" ht="14.25">
      <c r="A65" s="32" t="s">
        <v>552</v>
      </c>
      <c r="B65" s="32"/>
      <c r="C65" s="23">
        <v>59</v>
      </c>
      <c r="D65" s="508"/>
      <c r="E65" s="508"/>
    </row>
    <row r="66" spans="1:5" ht="14.25">
      <c r="A66" s="31" t="s">
        <v>546</v>
      </c>
      <c r="B66" s="31"/>
      <c r="C66" s="23">
        <v>60</v>
      </c>
      <c r="D66" s="508"/>
      <c r="E66" s="516"/>
    </row>
    <row r="67" spans="1:5" ht="14.25">
      <c r="A67" s="31" t="s">
        <v>547</v>
      </c>
      <c r="B67" s="31"/>
      <c r="C67" s="23">
        <v>61</v>
      </c>
      <c r="D67" s="508"/>
      <c r="E67" s="516"/>
    </row>
    <row r="68" spans="1:5" ht="14.25">
      <c r="A68" s="31" t="s">
        <v>548</v>
      </c>
      <c r="B68" s="31"/>
      <c r="C68" s="23">
        <v>62</v>
      </c>
      <c r="D68" s="508"/>
      <c r="E68" s="516"/>
    </row>
    <row r="69" spans="1:5" ht="14.25">
      <c r="A69" s="23" t="s">
        <v>553</v>
      </c>
      <c r="B69" s="23"/>
      <c r="C69" s="23">
        <v>63</v>
      </c>
      <c r="D69" s="514"/>
      <c r="E69" s="514"/>
    </row>
    <row r="70" spans="1:5" ht="14.25">
      <c r="A70" s="30" t="s">
        <v>546</v>
      </c>
      <c r="B70" s="30"/>
      <c r="C70" s="23">
        <v>64</v>
      </c>
      <c r="D70" s="508"/>
      <c r="E70" s="516"/>
    </row>
    <row r="71" spans="1:5" ht="14.25">
      <c r="A71" s="30" t="s">
        <v>547</v>
      </c>
      <c r="B71" s="30"/>
      <c r="C71" s="23">
        <v>65</v>
      </c>
      <c r="D71" s="508"/>
      <c r="E71" s="516"/>
    </row>
    <row r="72" spans="1:5" ht="14.25">
      <c r="A72" s="30" t="s">
        <v>548</v>
      </c>
      <c r="B72" s="30"/>
      <c r="C72" s="23">
        <v>66</v>
      </c>
      <c r="D72" s="508"/>
      <c r="E72" s="516"/>
    </row>
    <row r="73" spans="1:5" ht="14.25">
      <c r="A73" s="23" t="s">
        <v>554</v>
      </c>
      <c r="B73" s="23"/>
      <c r="C73" s="23">
        <v>67</v>
      </c>
      <c r="D73" s="516"/>
      <c r="E73" s="508"/>
    </row>
    <row r="74" spans="1:5" ht="14.25">
      <c r="A74" s="22" t="s">
        <v>555</v>
      </c>
      <c r="B74" s="22"/>
      <c r="C74" s="23">
        <v>68</v>
      </c>
      <c r="D74" s="508"/>
      <c r="E74" s="516"/>
    </row>
    <row r="75" spans="1:5" ht="14.25">
      <c r="A75" s="22" t="s">
        <v>556</v>
      </c>
      <c r="B75" s="22"/>
      <c r="C75" s="23">
        <v>69</v>
      </c>
      <c r="D75" s="508"/>
      <c r="E75" s="508"/>
    </row>
    <row r="76" spans="1:5" ht="14.25">
      <c r="A76" s="22" t="s">
        <v>557</v>
      </c>
      <c r="B76" s="22"/>
      <c r="C76" s="23">
        <v>70</v>
      </c>
      <c r="D76" s="508"/>
      <c r="E76" s="508"/>
    </row>
    <row r="77" spans="1:5" s="3" customFormat="1" ht="14.25">
      <c r="A77" s="22" t="s">
        <v>558</v>
      </c>
      <c r="B77" s="22"/>
      <c r="C77" s="23">
        <v>71</v>
      </c>
      <c r="D77" s="508"/>
      <c r="E77" s="508"/>
    </row>
    <row r="78" spans="1:5" ht="14.25">
      <c r="A78" s="22" t="s">
        <v>559</v>
      </c>
      <c r="B78" s="22"/>
      <c r="C78" s="23">
        <v>72</v>
      </c>
      <c r="D78" s="508"/>
      <c r="E78" s="508"/>
    </row>
    <row r="79" spans="1:5" ht="14.25">
      <c r="A79" s="22" t="s">
        <v>521</v>
      </c>
      <c r="B79" s="22"/>
      <c r="C79" s="23">
        <v>73</v>
      </c>
      <c r="D79" s="508"/>
      <c r="E79" s="508"/>
    </row>
    <row r="80" spans="1:5" s="13" customFormat="1" ht="14.25">
      <c r="A80" s="22" t="s">
        <v>572</v>
      </c>
      <c r="B80" s="22"/>
      <c r="C80" s="23">
        <v>74</v>
      </c>
      <c r="D80" s="508"/>
      <c r="E80" s="508"/>
    </row>
    <row r="81" spans="1:5" s="13" customFormat="1" ht="28.5">
      <c r="A81" s="29" t="s">
        <v>560</v>
      </c>
      <c r="B81" s="29"/>
      <c r="C81" s="23">
        <v>75</v>
      </c>
      <c r="D81" s="508"/>
      <c r="E81" s="508"/>
    </row>
    <row r="82" spans="1:5" s="13" customFormat="1" ht="14.25">
      <c r="A82" s="22" t="s">
        <v>561</v>
      </c>
      <c r="B82" s="22"/>
      <c r="C82" s="23">
        <v>76</v>
      </c>
      <c r="D82" s="508"/>
      <c r="E82" s="508"/>
    </row>
    <row r="83" spans="1:5" s="13" customFormat="1" ht="14.25">
      <c r="A83" s="22" t="s">
        <v>562</v>
      </c>
      <c r="B83" s="22"/>
      <c r="C83" s="23">
        <v>77</v>
      </c>
      <c r="D83" s="508"/>
      <c r="E83" s="508"/>
    </row>
    <row r="84" spans="1:5" s="13" customFormat="1" ht="14.25">
      <c r="A84" s="22" t="s">
        <v>563</v>
      </c>
      <c r="B84" s="22"/>
      <c r="C84" s="23">
        <v>78</v>
      </c>
      <c r="D84" s="508"/>
      <c r="E84" s="508"/>
    </row>
    <row r="85" spans="1:5" s="15" customFormat="1" ht="14.25">
      <c r="A85" s="22" t="s">
        <v>436</v>
      </c>
      <c r="B85" s="22"/>
      <c r="C85" s="23">
        <v>79</v>
      </c>
      <c r="D85" s="508"/>
      <c r="E85" s="508"/>
    </row>
    <row r="86" spans="1:5" s="13" customFormat="1" ht="14.25">
      <c r="A86" s="24" t="s">
        <v>564</v>
      </c>
      <c r="B86" s="24"/>
      <c r="C86" s="23">
        <v>80</v>
      </c>
      <c r="D86" s="508"/>
      <c r="E86" s="508"/>
    </row>
    <row r="87" spans="1:5" s="13" customFormat="1" ht="14.25">
      <c r="A87" s="24" t="s">
        <v>565</v>
      </c>
      <c r="B87" s="24"/>
      <c r="C87" s="23">
        <v>81</v>
      </c>
      <c r="D87" s="508"/>
      <c r="E87" s="508"/>
    </row>
    <row r="88" spans="1:5" ht="14.25">
      <c r="A88" s="22" t="s">
        <v>566</v>
      </c>
      <c r="B88" s="22"/>
      <c r="C88" s="23">
        <v>82</v>
      </c>
      <c r="D88" s="508"/>
      <c r="E88" s="508"/>
    </row>
    <row r="89" spans="1:5" ht="14.25">
      <c r="A89" s="33" t="s">
        <v>567</v>
      </c>
      <c r="B89" s="33"/>
      <c r="C89" s="23">
        <v>83</v>
      </c>
      <c r="D89" s="514"/>
      <c r="E89" s="514"/>
    </row>
    <row r="90" spans="1:5" ht="14.25">
      <c r="A90" s="33"/>
      <c r="B90" s="33"/>
      <c r="C90" s="33"/>
      <c r="D90" s="515"/>
      <c r="E90" s="515"/>
    </row>
    <row r="91" spans="1:5" ht="14.25">
      <c r="A91" s="33" t="s">
        <v>568</v>
      </c>
      <c r="B91" s="33"/>
      <c r="C91" s="21">
        <v>84</v>
      </c>
      <c r="D91" s="508"/>
      <c r="E91" s="508"/>
    </row>
    <row r="92" spans="1:5" ht="14.25">
      <c r="A92" s="21"/>
      <c r="B92" s="21"/>
      <c r="C92" s="21"/>
      <c r="D92" s="34"/>
      <c r="E92" s="34"/>
    </row>
    <row r="93" spans="1:5" ht="14.25">
      <c r="A93" s="35" t="s">
        <v>413</v>
      </c>
      <c r="B93" s="35"/>
      <c r="C93" s="35"/>
      <c r="D93" s="36" t="s">
        <v>413</v>
      </c>
      <c r="E93" s="36"/>
    </row>
    <row r="94" spans="4:5" ht="14.25">
      <c r="D94" s="16"/>
      <c r="E94" s="16"/>
    </row>
    <row r="96" spans="1:3" ht="14.25">
      <c r="A96" s="37"/>
      <c r="B96" s="37"/>
      <c r="C96" s="37"/>
    </row>
    <row r="97" spans="1:5" ht="14.25">
      <c r="A97" s="38"/>
      <c r="B97" s="38"/>
      <c r="C97" s="38"/>
      <c r="D97" s="38"/>
      <c r="E97" s="38"/>
    </row>
    <row r="98" spans="1:5" ht="14.25">
      <c r="A98" s="38"/>
      <c r="B98" s="38"/>
      <c r="C98" s="38"/>
      <c r="D98" s="38"/>
      <c r="E98" s="38"/>
    </row>
    <row r="99" spans="1:5" ht="14.25">
      <c r="A99" s="828"/>
      <c r="B99" s="828"/>
      <c r="C99" s="828"/>
      <c r="D99" s="828"/>
      <c r="E99" s="828"/>
    </row>
    <row r="100" spans="1:5" ht="14.25">
      <c r="A100" s="828"/>
      <c r="B100" s="828"/>
      <c r="C100" s="828"/>
      <c r="D100" s="828"/>
      <c r="E100" s="828"/>
    </row>
    <row r="101" spans="1:3" ht="14.25">
      <c r="A101" s="39"/>
      <c r="B101" s="39"/>
      <c r="C101" s="39"/>
    </row>
  </sheetData>
  <sheetProtection password="DAB2" sheet="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D10" sqref="D10"/>
    </sheetView>
  </sheetViews>
  <sheetFormatPr defaultColWidth="9.140625" defaultRowHeight="15"/>
  <cols>
    <col min="1" max="1" width="82.8515625" style="13" customWidth="1"/>
    <col min="2" max="2" width="9.421875" style="13" customWidth="1"/>
    <col min="3" max="3" width="11.57421875" style="13" customWidth="1"/>
    <col min="4" max="5" width="19.57421875" style="13" customWidth="1"/>
    <col min="6" max="6" width="20.8515625" style="13" customWidth="1"/>
    <col min="7" max="7" width="18.8515625" style="13" customWidth="1"/>
    <col min="8" max="8" width="18.7109375" style="13" customWidth="1"/>
    <col min="9" max="9" width="25.7109375" style="13" customWidth="1"/>
    <col min="10" max="10" width="20.57421875" style="13" customWidth="1"/>
    <col min="11" max="11" width="21.28125" style="12" customWidth="1"/>
    <col min="12" max="12" width="22.7109375" style="12" customWidth="1"/>
    <col min="13" max="13" width="33.00390625" style="12" customWidth="1"/>
    <col min="14" max="14" width="29.8515625" style="13" customWidth="1"/>
    <col min="15" max="15" width="4.140625" style="12" customWidth="1"/>
    <col min="16" max="16" width="28.28125" style="12" customWidth="1"/>
    <col min="17" max="17" width="17.00390625" style="12" bestFit="1" customWidth="1"/>
    <col min="18" max="18" width="27.7109375" style="12" customWidth="1"/>
    <col min="19" max="19" width="23.140625" style="12" customWidth="1"/>
    <col min="20" max="20" width="33.00390625" style="12" customWidth="1"/>
    <col min="21" max="21" width="11.00390625" style="12" customWidth="1"/>
    <col min="22" max="22" width="15.7109375" style="12" customWidth="1"/>
    <col min="23" max="23" width="17.00390625" style="12" customWidth="1"/>
    <col min="24" max="24" width="21.7109375" style="12" customWidth="1"/>
    <col min="25" max="25" width="14.7109375" style="12" customWidth="1"/>
    <col min="26" max="26" width="24.8515625" style="12" customWidth="1"/>
    <col min="27" max="27" width="15.140625" style="12" customWidth="1"/>
    <col min="28" max="16384" width="9.140625" style="12" customWidth="1"/>
  </cols>
  <sheetData>
    <row r="1" spans="9:11" ht="15">
      <c r="I1" s="175"/>
      <c r="J1" s="348" t="s">
        <v>419</v>
      </c>
      <c r="K1" s="239"/>
    </row>
    <row r="2" spans="9:11" ht="14.25">
      <c r="I2" s="177"/>
      <c r="J2" s="349" t="s">
        <v>420</v>
      </c>
      <c r="K2" s="239"/>
    </row>
    <row r="3" spans="1:14" ht="15.75">
      <c r="A3" s="171"/>
      <c r="B3" s="12"/>
      <c r="C3" s="12"/>
      <c r="D3" s="12"/>
      <c r="E3" s="12"/>
      <c r="F3" s="12"/>
      <c r="G3" s="12"/>
      <c r="H3" s="12"/>
      <c r="I3" s="135"/>
      <c r="J3" s="174"/>
      <c r="N3" s="12"/>
    </row>
    <row r="4" spans="1:26" ht="18" customHeight="1">
      <c r="A4" s="5" t="s">
        <v>15</v>
      </c>
      <c r="Z4" s="42"/>
    </row>
    <row r="5" spans="1:24" ht="15.75">
      <c r="A5" s="346" t="s">
        <v>1047</v>
      </c>
      <c r="B5" s="5"/>
      <c r="C5" s="5"/>
      <c r="X5" s="42"/>
    </row>
    <row r="6" spans="24:26" ht="21.75" customHeight="1">
      <c r="X6" s="3"/>
      <c r="Y6" s="3"/>
      <c r="Z6" s="42"/>
    </row>
    <row r="7" spans="1:26" ht="25.5" customHeight="1">
      <c r="A7" s="45"/>
      <c r="B7" s="316" t="s">
        <v>413</v>
      </c>
      <c r="C7" s="43"/>
      <c r="D7" s="847" t="s">
        <v>1053</v>
      </c>
      <c r="E7" s="845" t="s">
        <v>1051</v>
      </c>
      <c r="F7" s="846"/>
      <c r="G7" s="845" t="s">
        <v>1052</v>
      </c>
      <c r="H7" s="846"/>
      <c r="I7" s="847" t="s">
        <v>1056</v>
      </c>
      <c r="J7" s="839" t="s">
        <v>1058</v>
      </c>
      <c r="K7" s="840"/>
      <c r="L7" s="840"/>
      <c r="M7" s="841"/>
      <c r="N7" s="833" t="s">
        <v>1057</v>
      </c>
      <c r="O7" s="46"/>
      <c r="P7" s="851" t="s">
        <v>1061</v>
      </c>
      <c r="Q7" s="851"/>
      <c r="R7" s="835" t="s">
        <v>1060</v>
      </c>
      <c r="S7" s="837" t="s">
        <v>1059</v>
      </c>
      <c r="T7" s="829" t="s">
        <v>1462</v>
      </c>
      <c r="U7" s="44"/>
      <c r="X7" s="3"/>
      <c r="Y7" s="3"/>
      <c r="Z7" s="42"/>
    </row>
    <row r="8" spans="1:23" ht="99" customHeight="1">
      <c r="A8" s="7" t="s">
        <v>413</v>
      </c>
      <c r="B8" s="7" t="s">
        <v>413</v>
      </c>
      <c r="C8" s="34"/>
      <c r="D8" s="848"/>
      <c r="E8" s="333" t="s">
        <v>1054</v>
      </c>
      <c r="F8" s="333" t="s">
        <v>1055</v>
      </c>
      <c r="G8" s="333" t="s">
        <v>1054</v>
      </c>
      <c r="H8" s="333" t="s">
        <v>1055</v>
      </c>
      <c r="I8" s="848"/>
      <c r="J8" s="842"/>
      <c r="K8" s="843"/>
      <c r="L8" s="843"/>
      <c r="M8" s="844"/>
      <c r="N8" s="834"/>
      <c r="O8" s="347"/>
      <c r="P8" s="333" t="s">
        <v>1054</v>
      </c>
      <c r="Q8" s="333" t="s">
        <v>1055</v>
      </c>
      <c r="R8" s="836"/>
      <c r="S8" s="838"/>
      <c r="T8" s="830"/>
      <c r="U8" s="3"/>
      <c r="V8" s="3"/>
      <c r="W8" s="42"/>
    </row>
    <row r="9" spans="1:26" ht="14.25">
      <c r="A9" s="5" t="s">
        <v>413</v>
      </c>
      <c r="B9" s="5"/>
      <c r="C9" s="8"/>
      <c r="D9" s="7"/>
      <c r="E9" s="7"/>
      <c r="F9" s="7"/>
      <c r="G9" s="7" t="s">
        <v>413</v>
      </c>
      <c r="H9" s="7"/>
      <c r="I9" s="7"/>
      <c r="J9" s="7"/>
      <c r="K9" s="7"/>
      <c r="L9" s="7"/>
      <c r="M9" s="7"/>
      <c r="N9" s="7"/>
      <c r="O9" s="7"/>
      <c r="P9" s="7"/>
      <c r="Q9" s="7"/>
      <c r="R9" s="7"/>
      <c r="S9" s="7"/>
      <c r="T9" s="3"/>
      <c r="U9" s="42"/>
      <c r="X9" s="3"/>
      <c r="Y9" s="3"/>
      <c r="Z9" s="42"/>
    </row>
    <row r="10" spans="1:26" ht="28.5">
      <c r="A10" s="451" t="s">
        <v>1048</v>
      </c>
      <c r="B10" s="451"/>
      <c r="C10" s="126">
        <v>1</v>
      </c>
      <c r="D10" s="518"/>
      <c r="E10" s="831"/>
      <c r="F10" s="832"/>
      <c r="G10" s="831"/>
      <c r="H10" s="832"/>
      <c r="I10" s="519"/>
      <c r="J10" s="518"/>
      <c r="K10" s="520"/>
      <c r="L10" s="520"/>
      <c r="M10" s="520"/>
      <c r="N10" s="520"/>
      <c r="O10" s="521"/>
      <c r="P10" s="831"/>
      <c r="Q10" s="832"/>
      <c r="R10" s="520"/>
      <c r="S10" s="520"/>
      <c r="T10" s="520"/>
      <c r="U10" s="47"/>
      <c r="X10" s="3"/>
      <c r="Y10" s="3"/>
      <c r="Z10" s="42"/>
    </row>
    <row r="11" spans="1:26" ht="14.25">
      <c r="A11" s="451"/>
      <c r="B11" s="451"/>
      <c r="C11" s="126"/>
      <c r="D11" s="522"/>
      <c r="E11" s="522"/>
      <c r="F11" s="522"/>
      <c r="G11" s="522"/>
      <c r="H11" s="522"/>
      <c r="I11" s="523"/>
      <c r="J11" s="523"/>
      <c r="K11" s="523"/>
      <c r="L11" s="523"/>
      <c r="M11" s="523"/>
      <c r="N11" s="522"/>
      <c r="O11" s="524" t="s">
        <v>413</v>
      </c>
      <c r="P11" s="522"/>
      <c r="Q11" s="522"/>
      <c r="R11" s="525"/>
      <c r="S11" s="522"/>
      <c r="T11" s="522"/>
      <c r="U11" s="42"/>
      <c r="X11" s="3"/>
      <c r="Y11" s="3"/>
      <c r="Z11" s="42"/>
    </row>
    <row r="12" spans="1:26" ht="28.5">
      <c r="A12" s="451" t="s">
        <v>1045</v>
      </c>
      <c r="B12" s="451"/>
      <c r="C12" s="126"/>
      <c r="D12" s="522"/>
      <c r="E12" s="522"/>
      <c r="F12" s="522"/>
      <c r="G12" s="522"/>
      <c r="H12" s="522"/>
      <c r="I12" s="525"/>
      <c r="J12" s="525"/>
      <c r="K12" s="526"/>
      <c r="L12" s="526"/>
      <c r="M12" s="526"/>
      <c r="N12" s="522"/>
      <c r="O12" s="524"/>
      <c r="P12" s="522"/>
      <c r="Q12" s="522"/>
      <c r="R12" s="525"/>
      <c r="S12" s="522"/>
      <c r="T12" s="522"/>
      <c r="U12" s="42"/>
      <c r="X12" s="3"/>
      <c r="Y12" s="3"/>
      <c r="Z12" s="42"/>
    </row>
    <row r="13" spans="1:26" ht="14.25">
      <c r="A13" s="94" t="s">
        <v>547</v>
      </c>
      <c r="B13" s="94"/>
      <c r="C13" s="126"/>
      <c r="D13" s="522" t="s">
        <v>413</v>
      </c>
      <c r="E13" s="522"/>
      <c r="F13" s="522" t="s">
        <v>413</v>
      </c>
      <c r="G13" s="522"/>
      <c r="H13" s="522" t="s">
        <v>413</v>
      </c>
      <c r="I13" s="522"/>
      <c r="J13" s="522"/>
      <c r="K13" s="522"/>
      <c r="L13" s="522"/>
      <c r="M13" s="522"/>
      <c r="N13" s="522" t="s">
        <v>413</v>
      </c>
      <c r="O13" s="527"/>
      <c r="P13" s="522"/>
      <c r="Q13" s="522" t="s">
        <v>413</v>
      </c>
      <c r="R13" s="522"/>
      <c r="S13" s="522"/>
      <c r="T13" s="522" t="s">
        <v>413</v>
      </c>
      <c r="U13" s="42"/>
      <c r="X13" s="3"/>
      <c r="Y13" s="3"/>
      <c r="Z13" s="42"/>
    </row>
    <row r="14" spans="1:26" ht="14.25">
      <c r="A14" s="849" t="s">
        <v>1049</v>
      </c>
      <c r="B14" s="850"/>
      <c r="C14" s="313">
        <v>2</v>
      </c>
      <c r="D14" s="518"/>
      <c r="E14" s="528"/>
      <c r="F14" s="528"/>
      <c r="G14" s="528"/>
      <c r="H14" s="528"/>
      <c r="I14" s="528"/>
      <c r="J14" s="529"/>
      <c r="K14" s="532"/>
      <c r="L14" s="532"/>
      <c r="M14" s="532"/>
      <c r="N14" s="528"/>
      <c r="O14" s="530"/>
      <c r="P14" s="528"/>
      <c r="Q14" s="528"/>
      <c r="R14" s="529"/>
      <c r="S14" s="528"/>
      <c r="T14" s="528"/>
      <c r="U14" s="41"/>
      <c r="X14" s="3"/>
      <c r="Y14" s="3"/>
      <c r="Z14" s="42"/>
    </row>
    <row r="15" spans="1:26" ht="14.25">
      <c r="A15" s="14"/>
      <c r="B15" s="14"/>
      <c r="C15" s="317"/>
      <c r="D15" s="525"/>
      <c r="E15" s="525"/>
      <c r="F15" s="525"/>
      <c r="G15" s="525"/>
      <c r="H15" s="525"/>
      <c r="I15" s="525"/>
      <c r="J15" s="525"/>
      <c r="K15" s="533"/>
      <c r="L15" s="533"/>
      <c r="M15" s="533"/>
      <c r="N15" s="525"/>
      <c r="O15" s="525"/>
      <c r="P15" s="525"/>
      <c r="Q15" s="525"/>
      <c r="R15" s="525"/>
      <c r="S15" s="525"/>
      <c r="T15" s="525"/>
      <c r="U15" s="42"/>
      <c r="X15" s="3"/>
      <c r="Y15" s="3"/>
      <c r="Z15" s="42"/>
    </row>
    <row r="16" spans="1:26" ht="28.5" customHeight="1">
      <c r="A16" s="46" t="s">
        <v>1050</v>
      </c>
      <c r="B16" s="51"/>
      <c r="C16" s="314">
        <v>3</v>
      </c>
      <c r="D16" s="520"/>
      <c r="E16" s="520"/>
      <c r="F16" s="520"/>
      <c r="G16" s="520"/>
      <c r="H16" s="520"/>
      <c r="I16" s="520"/>
      <c r="J16" s="520"/>
      <c r="K16" s="532"/>
      <c r="L16" s="532"/>
      <c r="M16" s="532"/>
      <c r="N16" s="520"/>
      <c r="O16" s="521"/>
      <c r="P16" s="520"/>
      <c r="Q16" s="520"/>
      <c r="R16" s="520"/>
      <c r="S16" s="520"/>
      <c r="T16" s="520"/>
      <c r="U16" s="42"/>
      <c r="X16" s="3"/>
      <c r="Y16" s="3"/>
      <c r="Z16" s="42"/>
    </row>
    <row r="17" spans="1:26" ht="14.25">
      <c r="A17" s="29"/>
      <c r="B17" s="29"/>
      <c r="C17" s="126"/>
      <c r="D17" s="522"/>
      <c r="E17" s="522"/>
      <c r="F17" s="522"/>
      <c r="G17" s="522"/>
      <c r="H17" s="522"/>
      <c r="I17" s="522"/>
      <c r="J17" s="522"/>
      <c r="K17" s="534"/>
      <c r="L17" s="534"/>
      <c r="M17" s="534"/>
      <c r="N17" s="522"/>
      <c r="O17" s="521"/>
      <c r="P17" s="522"/>
      <c r="Q17" s="522"/>
      <c r="R17" s="522"/>
      <c r="S17" s="522"/>
      <c r="T17" s="522"/>
      <c r="U17" s="42"/>
      <c r="X17" s="3"/>
      <c r="Y17" s="3"/>
      <c r="Z17" s="42"/>
    </row>
    <row r="18" spans="1:26" ht="14.25">
      <c r="A18" s="94" t="s">
        <v>548</v>
      </c>
      <c r="B18" s="94"/>
      <c r="C18" s="126">
        <v>4</v>
      </c>
      <c r="D18" s="518"/>
      <c r="E18" s="831"/>
      <c r="F18" s="832"/>
      <c r="G18" s="831"/>
      <c r="H18" s="832"/>
      <c r="I18" s="519"/>
      <c r="J18" s="518"/>
      <c r="K18" s="532"/>
      <c r="L18" s="532"/>
      <c r="M18" s="532"/>
      <c r="N18" s="520"/>
      <c r="O18" s="521"/>
      <c r="P18" s="831"/>
      <c r="Q18" s="832"/>
      <c r="R18" s="520"/>
      <c r="S18" s="520"/>
      <c r="T18" s="520"/>
      <c r="U18" s="42"/>
      <c r="X18" s="3"/>
      <c r="Y18" s="3"/>
      <c r="Z18" s="42"/>
    </row>
    <row r="19" spans="1:26" ht="14.25">
      <c r="A19" s="94"/>
      <c r="B19" s="94"/>
      <c r="C19" s="126"/>
      <c r="D19" s="523"/>
      <c r="E19" s="523"/>
      <c r="F19" s="523"/>
      <c r="G19" s="523"/>
      <c r="H19" s="523"/>
      <c r="I19" s="523"/>
      <c r="J19" s="523"/>
      <c r="K19" s="535"/>
      <c r="L19" s="535"/>
      <c r="M19" s="535"/>
      <c r="N19" s="531"/>
      <c r="O19" s="521"/>
      <c r="P19" s="523"/>
      <c r="Q19" s="523"/>
      <c r="R19" s="523"/>
      <c r="S19" s="523"/>
      <c r="T19" s="531"/>
      <c r="U19" s="42"/>
      <c r="X19" s="3"/>
      <c r="Y19" s="3"/>
      <c r="Z19" s="42"/>
    </row>
    <row r="20" spans="1:26" ht="14.25">
      <c r="A20" s="94" t="s">
        <v>1041</v>
      </c>
      <c r="B20" s="94"/>
      <c r="C20" s="126">
        <v>5</v>
      </c>
      <c r="D20" s="520"/>
      <c r="E20" s="831"/>
      <c r="F20" s="832"/>
      <c r="G20" s="831"/>
      <c r="H20" s="832"/>
      <c r="I20" s="520"/>
      <c r="J20" s="520"/>
      <c r="K20" s="532"/>
      <c r="L20" s="532"/>
      <c r="M20" s="532"/>
      <c r="N20" s="520"/>
      <c r="O20" s="521"/>
      <c r="P20" s="831"/>
      <c r="Q20" s="832"/>
      <c r="R20" s="520"/>
      <c r="S20" s="520"/>
      <c r="T20" s="520"/>
      <c r="U20" s="42"/>
      <c r="X20" s="3"/>
      <c r="Y20" s="3"/>
      <c r="Z20" s="42"/>
    </row>
    <row r="21" ht="14.25">
      <c r="C21" s="315"/>
    </row>
  </sheetData>
  <sheetProtection password="DAB2" sheet="1" objects="1" scenarios="1"/>
  <mergeCells count="20">
    <mergeCell ref="A14:B14"/>
    <mergeCell ref="E18:F18"/>
    <mergeCell ref="G18:H18"/>
    <mergeCell ref="P7:Q7"/>
    <mergeCell ref="D7:D8"/>
    <mergeCell ref="P18:Q18"/>
    <mergeCell ref="E20:F20"/>
    <mergeCell ref="G20:H20"/>
    <mergeCell ref="P20:Q20"/>
    <mergeCell ref="E7:F7"/>
    <mergeCell ref="G7:H7"/>
    <mergeCell ref="I7:I8"/>
    <mergeCell ref="T7:T8"/>
    <mergeCell ref="E10:F10"/>
    <mergeCell ref="G10:H10"/>
    <mergeCell ref="P10:Q10"/>
    <mergeCell ref="N7:N8"/>
    <mergeCell ref="R7:R8"/>
    <mergeCell ref="S7:S8"/>
    <mergeCell ref="J7:M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5" r:id="rId1"/>
  <headerFooter differentFirst="1">
    <firstFooter>&amp;C&amp;[201/&amp;[268</firstFooter>
  </headerFooter>
  <colBreaks count="1" manualBreakCount="1">
    <brk id="15" max="19" man="1"/>
  </col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1">
      <selection activeCell="D8" sqref="D8"/>
    </sheetView>
  </sheetViews>
  <sheetFormatPr defaultColWidth="9.140625" defaultRowHeight="15"/>
  <cols>
    <col min="1" max="1" width="4.7109375" style="12" customWidth="1"/>
    <col min="2" max="2" width="25.7109375" style="12" customWidth="1"/>
    <col min="3" max="3" width="10.8515625" style="12" customWidth="1"/>
    <col min="4" max="4" width="21.140625" style="12" customWidth="1"/>
    <col min="5" max="5" width="16.57421875" style="12" customWidth="1"/>
    <col min="6" max="7" width="17.140625" style="12" customWidth="1"/>
    <col min="8" max="9" width="16.28125" style="12" customWidth="1"/>
    <col min="10" max="10" width="17.28125" style="12" customWidth="1"/>
    <col min="11" max="11" width="17.421875" style="12" customWidth="1"/>
    <col min="12" max="12" width="12.7109375" style="12" customWidth="1"/>
    <col min="13" max="13" width="17.00390625" style="12" customWidth="1"/>
    <col min="14" max="14" width="16.421875" style="12" customWidth="1"/>
    <col min="15" max="16" width="18.421875" style="12" customWidth="1"/>
    <col min="17" max="17" width="17.7109375" style="12" customWidth="1"/>
    <col min="18" max="18" width="18.421875" style="12" customWidth="1"/>
    <col min="19" max="19" width="17.28125" style="12" customWidth="1"/>
    <col min="20" max="20" width="26.57421875" style="12" customWidth="1"/>
    <col min="21" max="21" width="12.28125" style="12" customWidth="1"/>
    <col min="22" max="22" width="27.00390625" style="12" customWidth="1"/>
    <col min="23" max="23" width="17.8515625" style="12" customWidth="1"/>
    <col min="24" max="24" width="31.00390625" style="12" customWidth="1"/>
    <col min="25" max="25" width="40.00390625" style="12" customWidth="1"/>
    <col min="26" max="26" width="31.00390625" style="12" customWidth="1"/>
    <col min="27" max="27" width="24.57421875" style="12" customWidth="1"/>
    <col min="28" max="16384" width="9.140625" style="12" customWidth="1"/>
  </cols>
  <sheetData>
    <row r="1" spans="1:20" ht="15">
      <c r="A1" s="526"/>
      <c r="B1" s="526"/>
      <c r="C1" s="526"/>
      <c r="D1" s="526"/>
      <c r="E1" s="526"/>
      <c r="F1" s="526"/>
      <c r="G1" s="526"/>
      <c r="H1" s="526"/>
      <c r="I1" s="526"/>
      <c r="J1" s="526"/>
      <c r="K1" s="526"/>
      <c r="L1" s="536"/>
      <c r="M1" s="537" t="s">
        <v>419</v>
      </c>
      <c r="N1" s="526"/>
      <c r="O1" s="526"/>
      <c r="P1" s="526"/>
      <c r="Q1" s="526"/>
      <c r="R1" s="526"/>
      <c r="S1" s="526"/>
      <c r="T1" s="526"/>
    </row>
    <row r="2" spans="1:20" ht="15">
      <c r="A2" s="526"/>
      <c r="B2" s="526"/>
      <c r="C2" s="526"/>
      <c r="D2" s="526"/>
      <c r="E2" s="526"/>
      <c r="F2" s="526"/>
      <c r="G2" s="526"/>
      <c r="H2" s="526"/>
      <c r="I2" s="526"/>
      <c r="J2" s="526"/>
      <c r="K2" s="526"/>
      <c r="L2" s="538"/>
      <c r="M2" s="539" t="s">
        <v>420</v>
      </c>
      <c r="N2" s="526"/>
      <c r="O2" s="526"/>
      <c r="P2" s="526"/>
      <c r="Q2" s="526"/>
      <c r="R2" s="526"/>
      <c r="S2" s="526"/>
      <c r="T2" s="526"/>
    </row>
    <row r="3" spans="1:20" ht="15.75">
      <c r="A3" s="540"/>
      <c r="B3" s="526"/>
      <c r="C3" s="526"/>
      <c r="D3" s="526"/>
      <c r="E3" s="526"/>
      <c r="F3" s="526"/>
      <c r="G3" s="526"/>
      <c r="H3" s="526"/>
      <c r="I3" s="526"/>
      <c r="J3" s="526"/>
      <c r="K3" s="526"/>
      <c r="L3" s="788"/>
      <c r="M3" s="781"/>
      <c r="N3" s="526"/>
      <c r="O3" s="526"/>
      <c r="P3" s="526"/>
      <c r="Q3" s="526"/>
      <c r="R3" s="526"/>
      <c r="S3" s="526"/>
      <c r="T3" s="526"/>
    </row>
    <row r="4" spans="1:20" ht="14.25">
      <c r="A4" s="541" t="s">
        <v>16</v>
      </c>
      <c r="B4" s="525"/>
      <c r="C4" s="525"/>
      <c r="D4" s="542"/>
      <c r="E4" s="542"/>
      <c r="F4" s="542"/>
      <c r="G4" s="542"/>
      <c r="H4" s="526"/>
      <c r="I4" s="526"/>
      <c r="J4" s="526"/>
      <c r="K4" s="526"/>
      <c r="L4" s="526"/>
      <c r="M4" s="526"/>
      <c r="N4" s="526"/>
      <c r="O4" s="526"/>
      <c r="P4" s="526"/>
      <c r="Q4" s="526"/>
      <c r="R4" s="526"/>
      <c r="S4" s="526"/>
      <c r="T4" s="526"/>
    </row>
    <row r="5" spans="1:20" s="53" customFormat="1" ht="19.5" customHeight="1">
      <c r="A5" s="543" t="s">
        <v>1015</v>
      </c>
      <c r="B5" s="544"/>
      <c r="C5" s="544"/>
      <c r="D5" s="542"/>
      <c r="E5" s="542"/>
      <c r="F5" s="542"/>
      <c r="G5" s="542"/>
      <c r="H5" s="544"/>
      <c r="I5" s="544"/>
      <c r="J5" s="544"/>
      <c r="K5" s="544"/>
      <c r="L5" s="544"/>
      <c r="M5" s="544"/>
      <c r="N5" s="544"/>
      <c r="O5" s="544"/>
      <c r="P5" s="544"/>
      <c r="Q5" s="544"/>
      <c r="R5" s="544"/>
      <c r="S5" s="544"/>
      <c r="T5" s="544"/>
    </row>
    <row r="6" spans="1:20" s="53" customFormat="1" ht="19.5" customHeight="1">
      <c r="A6" s="526"/>
      <c r="B6" s="526"/>
      <c r="C6" s="526"/>
      <c r="D6" s="862" t="s">
        <v>1016</v>
      </c>
      <c r="E6" s="863"/>
      <c r="F6" s="863"/>
      <c r="G6" s="863"/>
      <c r="H6" s="863"/>
      <c r="I6" s="863"/>
      <c r="J6" s="863"/>
      <c r="K6" s="863"/>
      <c r="L6" s="863"/>
      <c r="M6" s="863"/>
      <c r="N6" s="863"/>
      <c r="O6" s="864"/>
      <c r="P6" s="855" t="s">
        <v>1017</v>
      </c>
      <c r="Q6" s="856"/>
      <c r="R6" s="856"/>
      <c r="S6" s="857"/>
      <c r="T6" s="858" t="s">
        <v>1032</v>
      </c>
    </row>
    <row r="7" spans="1:20" s="53" customFormat="1" ht="89.25" customHeight="1">
      <c r="A7" s="526"/>
      <c r="B7" s="545"/>
      <c r="C7" s="526"/>
      <c r="D7" s="796" t="s">
        <v>1598</v>
      </c>
      <c r="E7" s="796" t="s">
        <v>1018</v>
      </c>
      <c r="F7" s="797" t="s">
        <v>1599</v>
      </c>
      <c r="G7" s="796" t="s">
        <v>1019</v>
      </c>
      <c r="H7" s="796" t="s">
        <v>1020</v>
      </c>
      <c r="I7" s="796" t="s">
        <v>1021</v>
      </c>
      <c r="J7" s="796" t="s">
        <v>1022</v>
      </c>
      <c r="K7" s="796" t="s">
        <v>1023</v>
      </c>
      <c r="L7" s="796" t="s">
        <v>1024</v>
      </c>
      <c r="M7" s="796" t="s">
        <v>1025</v>
      </c>
      <c r="N7" s="796" t="s">
        <v>1026</v>
      </c>
      <c r="O7" s="796" t="s">
        <v>1027</v>
      </c>
      <c r="P7" s="798" t="s">
        <v>1028</v>
      </c>
      <c r="Q7" s="799" t="s">
        <v>1029</v>
      </c>
      <c r="R7" s="799" t="s">
        <v>1030</v>
      </c>
      <c r="S7" s="798" t="s">
        <v>1031</v>
      </c>
      <c r="T7" s="859"/>
    </row>
    <row r="8" spans="1:20" s="53" customFormat="1" ht="54" customHeight="1">
      <c r="A8" s="865" t="s">
        <v>546</v>
      </c>
      <c r="B8" s="865"/>
      <c r="C8" s="789">
        <v>1</v>
      </c>
      <c r="D8" s="520"/>
      <c r="E8" s="520"/>
      <c r="F8" s="520"/>
      <c r="G8" s="520"/>
      <c r="H8" s="520"/>
      <c r="I8" s="520"/>
      <c r="J8" s="520"/>
      <c r="K8" s="520"/>
      <c r="L8" s="520"/>
      <c r="M8" s="520"/>
      <c r="N8" s="520"/>
      <c r="O8" s="520"/>
      <c r="P8" s="546"/>
      <c r="Q8" s="546"/>
      <c r="R8" s="546"/>
      <c r="S8" s="546"/>
      <c r="T8" s="520"/>
    </row>
    <row r="9" spans="1:20" s="53" customFormat="1" ht="19.5" customHeight="1">
      <c r="A9" s="547"/>
      <c r="B9" s="548"/>
      <c r="C9" s="549"/>
      <c r="D9" s="550"/>
      <c r="E9" s="551"/>
      <c r="F9" s="551"/>
      <c r="G9" s="551"/>
      <c r="H9" s="551"/>
      <c r="I9" s="551"/>
      <c r="J9" s="551"/>
      <c r="K9" s="551"/>
      <c r="L9" s="551"/>
      <c r="M9" s="551"/>
      <c r="N9" s="551"/>
      <c r="O9" s="551"/>
      <c r="P9" s="551"/>
      <c r="Q9" s="551"/>
      <c r="R9" s="551"/>
      <c r="S9" s="551"/>
      <c r="T9" s="551"/>
    </row>
    <row r="10" spans="1:20" s="53" customFormat="1" ht="19.5" customHeight="1">
      <c r="A10" s="552" t="s">
        <v>1045</v>
      </c>
      <c r="B10" s="549"/>
      <c r="C10" s="549"/>
      <c r="D10" s="526"/>
      <c r="E10" s="526"/>
      <c r="F10" s="526"/>
      <c r="G10" s="526"/>
      <c r="H10" s="526"/>
      <c r="I10" s="526"/>
      <c r="J10" s="526"/>
      <c r="K10" s="526"/>
      <c r="L10" s="526"/>
      <c r="M10" s="526"/>
      <c r="N10" s="526"/>
      <c r="O10" s="526"/>
      <c r="P10" s="553"/>
      <c r="Q10" s="526"/>
      <c r="R10" s="526"/>
      <c r="S10" s="526"/>
      <c r="T10" s="526"/>
    </row>
    <row r="11" spans="1:20" s="53" customFormat="1" ht="19.5" customHeight="1">
      <c r="A11" s="554"/>
      <c r="B11" s="555" t="s">
        <v>1046</v>
      </c>
      <c r="C11" s="556"/>
      <c r="D11" s="526"/>
      <c r="E11" s="526"/>
      <c r="F11" s="526"/>
      <c r="G11" s="526"/>
      <c r="H11" s="526"/>
      <c r="I11" s="526"/>
      <c r="J11" s="526"/>
      <c r="K11" s="526"/>
      <c r="L11" s="526"/>
      <c r="M11" s="526"/>
      <c r="N11" s="526"/>
      <c r="O11" s="526"/>
      <c r="P11" s="553"/>
      <c r="Q11" s="526"/>
      <c r="R11" s="526"/>
      <c r="S11" s="526"/>
      <c r="T11" s="526"/>
    </row>
    <row r="12" spans="1:20" s="53" customFormat="1" ht="19.5" customHeight="1">
      <c r="A12" s="860" t="s">
        <v>1033</v>
      </c>
      <c r="B12" s="860"/>
      <c r="C12" s="556"/>
      <c r="D12" s="526"/>
      <c r="E12" s="526"/>
      <c r="F12" s="526"/>
      <c r="G12" s="526"/>
      <c r="H12" s="526"/>
      <c r="I12" s="526"/>
      <c r="J12" s="526"/>
      <c r="K12" s="526"/>
      <c r="L12" s="526"/>
      <c r="M12" s="526"/>
      <c r="N12" s="526"/>
      <c r="O12" s="526"/>
      <c r="P12" s="553"/>
      <c r="Q12" s="526"/>
      <c r="R12" s="526"/>
      <c r="S12" s="526"/>
      <c r="T12" s="526"/>
    </row>
    <row r="13" spans="1:20" s="53" customFormat="1" ht="19.5" customHeight="1">
      <c r="A13" s="853" t="s">
        <v>1036</v>
      </c>
      <c r="B13" s="853"/>
      <c r="C13" s="789">
        <v>2</v>
      </c>
      <c r="D13" s="520"/>
      <c r="E13" s="558"/>
      <c r="F13" s="520"/>
      <c r="G13" s="520"/>
      <c r="H13" s="520"/>
      <c r="I13" s="520"/>
      <c r="J13" s="520"/>
      <c r="K13" s="520"/>
      <c r="L13" s="520"/>
      <c r="M13" s="520"/>
      <c r="N13" s="520"/>
      <c r="O13" s="518"/>
      <c r="P13" s="518"/>
      <c r="Q13" s="518"/>
      <c r="R13" s="518"/>
      <c r="S13" s="518"/>
      <c r="T13" s="520"/>
    </row>
    <row r="14" spans="1:20" s="53" customFormat="1" ht="40.5" customHeight="1">
      <c r="A14" s="852" t="s">
        <v>1044</v>
      </c>
      <c r="B14" s="852"/>
      <c r="C14" s="789">
        <v>3</v>
      </c>
      <c r="D14" s="520"/>
      <c r="E14" s="558"/>
      <c r="F14" s="520"/>
      <c r="G14" s="520"/>
      <c r="H14" s="520"/>
      <c r="I14" s="520"/>
      <c r="J14" s="520"/>
      <c r="K14" s="520"/>
      <c r="L14" s="520"/>
      <c r="M14" s="520"/>
      <c r="N14" s="520"/>
      <c r="O14" s="518"/>
      <c r="P14" s="520"/>
      <c r="Q14" s="520"/>
      <c r="R14" s="520"/>
      <c r="S14" s="518"/>
      <c r="T14" s="520"/>
    </row>
    <row r="15" spans="1:20" s="53" customFormat="1" ht="44.25" customHeight="1">
      <c r="A15" s="854" t="s">
        <v>1034</v>
      </c>
      <c r="B15" s="854"/>
      <c r="C15" s="789">
        <v>4</v>
      </c>
      <c r="D15" s="520"/>
      <c r="E15" s="558"/>
      <c r="F15" s="520"/>
      <c r="G15" s="520"/>
      <c r="H15" s="520"/>
      <c r="I15" s="520"/>
      <c r="J15" s="520"/>
      <c r="K15" s="520"/>
      <c r="L15" s="520"/>
      <c r="M15" s="520"/>
      <c r="N15" s="520"/>
      <c r="O15" s="518"/>
      <c r="P15" s="520"/>
      <c r="Q15" s="520"/>
      <c r="R15" s="520"/>
      <c r="S15" s="518"/>
      <c r="T15" s="520"/>
    </row>
    <row r="16" spans="1:20" s="53" customFormat="1" ht="19.5" customHeight="1">
      <c r="A16" s="554"/>
      <c r="B16" s="559"/>
      <c r="C16" s="790"/>
      <c r="D16" s="531"/>
      <c r="E16" s="531"/>
      <c r="F16" s="531"/>
      <c r="G16" s="531"/>
      <c r="H16" s="531"/>
      <c r="I16" s="531"/>
      <c r="J16" s="531"/>
      <c r="K16" s="531"/>
      <c r="L16" s="531"/>
      <c r="M16" s="531"/>
      <c r="N16" s="531"/>
      <c r="O16" s="531"/>
      <c r="P16" s="531"/>
      <c r="Q16" s="531"/>
      <c r="R16" s="531"/>
      <c r="S16" s="531"/>
      <c r="T16" s="560"/>
    </row>
    <row r="17" spans="1:20" s="53" customFormat="1" ht="19.5" customHeight="1">
      <c r="A17" s="554"/>
      <c r="B17" s="561" t="s">
        <v>1037</v>
      </c>
      <c r="C17" s="791"/>
      <c r="D17" s="553"/>
      <c r="E17" s="553"/>
      <c r="F17" s="553"/>
      <c r="G17" s="553"/>
      <c r="H17" s="553"/>
      <c r="I17" s="553"/>
      <c r="J17" s="553"/>
      <c r="K17" s="553"/>
      <c r="L17" s="553"/>
      <c r="M17" s="553"/>
      <c r="N17" s="553"/>
      <c r="O17" s="553"/>
      <c r="P17" s="553"/>
      <c r="Q17" s="553"/>
      <c r="R17" s="553"/>
      <c r="S17" s="553"/>
      <c r="T17" s="562"/>
    </row>
    <row r="18" spans="1:20" s="53" customFormat="1" ht="19.5" customHeight="1">
      <c r="A18" s="853" t="s">
        <v>1036</v>
      </c>
      <c r="B18" s="853"/>
      <c r="C18" s="791">
        <v>5</v>
      </c>
      <c r="D18" s="520"/>
      <c r="E18" s="558"/>
      <c r="F18" s="520"/>
      <c r="G18" s="520"/>
      <c r="H18" s="520"/>
      <c r="I18" s="520"/>
      <c r="J18" s="520"/>
      <c r="K18" s="520"/>
      <c r="L18" s="520"/>
      <c r="M18" s="520"/>
      <c r="N18" s="520"/>
      <c r="O18" s="518"/>
      <c r="P18" s="518"/>
      <c r="Q18" s="518"/>
      <c r="R18" s="518"/>
      <c r="S18" s="518"/>
      <c r="T18" s="520"/>
    </row>
    <row r="19" spans="1:20" s="53" customFormat="1" ht="40.5" customHeight="1">
      <c r="A19" s="853" t="s">
        <v>1044</v>
      </c>
      <c r="B19" s="853"/>
      <c r="C19" s="791">
        <v>6</v>
      </c>
      <c r="D19" s="520"/>
      <c r="E19" s="558"/>
      <c r="F19" s="520"/>
      <c r="G19" s="520"/>
      <c r="H19" s="520"/>
      <c r="I19" s="520"/>
      <c r="J19" s="520"/>
      <c r="K19" s="520"/>
      <c r="L19" s="520"/>
      <c r="M19" s="520"/>
      <c r="N19" s="520"/>
      <c r="O19" s="518"/>
      <c r="P19" s="518"/>
      <c r="Q19" s="520"/>
      <c r="R19" s="520"/>
      <c r="S19" s="518"/>
      <c r="T19" s="520"/>
    </row>
    <row r="20" spans="1:20" s="53" customFormat="1" ht="30" customHeight="1">
      <c r="A20" s="853" t="s">
        <v>1035</v>
      </c>
      <c r="B20" s="853"/>
      <c r="C20" s="791">
        <v>7</v>
      </c>
      <c r="D20" s="520"/>
      <c r="E20" s="520"/>
      <c r="F20" s="520"/>
      <c r="G20" s="520"/>
      <c r="H20" s="520"/>
      <c r="I20" s="520"/>
      <c r="J20" s="520"/>
      <c r="K20" s="520"/>
      <c r="L20" s="520"/>
      <c r="M20" s="520"/>
      <c r="N20" s="520"/>
      <c r="O20" s="520"/>
      <c r="P20" s="520"/>
      <c r="Q20" s="520"/>
      <c r="R20" s="520"/>
      <c r="S20" s="520"/>
      <c r="T20" s="520"/>
    </row>
    <row r="21" spans="1:28" s="53" customFormat="1" ht="30" customHeight="1">
      <c r="A21" s="563"/>
      <c r="B21" s="555"/>
      <c r="C21" s="791"/>
      <c r="D21" s="521"/>
      <c r="E21" s="521"/>
      <c r="F21" s="521"/>
      <c r="G21" s="521"/>
      <c r="H21" s="521"/>
      <c r="I21" s="521"/>
      <c r="J21" s="521"/>
      <c r="K21" s="521"/>
      <c r="L21" s="521"/>
      <c r="M21" s="521"/>
      <c r="N21" s="521"/>
      <c r="O21" s="521"/>
      <c r="P21" s="521"/>
      <c r="Q21" s="521"/>
      <c r="R21" s="521"/>
      <c r="S21" s="521"/>
      <c r="T21" s="521"/>
      <c r="U21" s="7"/>
      <c r="V21" s="7"/>
      <c r="W21" s="7"/>
      <c r="X21" s="7"/>
      <c r="Y21" s="7"/>
      <c r="Z21" s="7"/>
      <c r="AA21" s="7"/>
      <c r="AB21" s="7"/>
    </row>
    <row r="22" spans="1:20" s="53" customFormat="1" ht="30" customHeight="1">
      <c r="A22" s="861" t="s">
        <v>1038</v>
      </c>
      <c r="B22" s="861"/>
      <c r="C22" s="791">
        <v>8</v>
      </c>
      <c r="D22" s="520"/>
      <c r="E22" s="520"/>
      <c r="F22" s="520"/>
      <c r="G22" s="520"/>
      <c r="H22" s="520"/>
      <c r="I22" s="520"/>
      <c r="J22" s="520"/>
      <c r="K22" s="520"/>
      <c r="L22" s="520"/>
      <c r="M22" s="520"/>
      <c r="N22" s="520"/>
      <c r="O22" s="520"/>
      <c r="P22" s="520"/>
      <c r="Q22" s="520"/>
      <c r="R22" s="520"/>
      <c r="S22" s="520"/>
      <c r="T22" s="520"/>
    </row>
    <row r="23" spans="1:20" s="53" customFormat="1" ht="30" customHeight="1">
      <c r="A23" s="861" t="s">
        <v>1039</v>
      </c>
      <c r="B23" s="861"/>
      <c r="C23" s="792">
        <v>9</v>
      </c>
      <c r="D23" s="520"/>
      <c r="E23" s="520"/>
      <c r="F23" s="520"/>
      <c r="G23" s="520"/>
      <c r="H23" s="520"/>
      <c r="I23" s="520"/>
      <c r="J23" s="520"/>
      <c r="K23" s="520"/>
      <c r="L23" s="520"/>
      <c r="M23" s="520"/>
      <c r="N23" s="520"/>
      <c r="O23" s="520"/>
      <c r="P23" s="520"/>
      <c r="Q23" s="520"/>
      <c r="R23" s="520"/>
      <c r="S23" s="520"/>
      <c r="T23" s="520"/>
    </row>
    <row r="24" spans="1:20" s="53" customFormat="1" ht="19.5" customHeight="1">
      <c r="A24" s="554"/>
      <c r="B24" s="563"/>
      <c r="C24" s="792"/>
      <c r="D24" s="564"/>
      <c r="E24" s="523"/>
      <c r="F24" s="523"/>
      <c r="G24" s="523"/>
      <c r="H24" s="531"/>
      <c r="I24" s="531"/>
      <c r="J24" s="531"/>
      <c r="K24" s="531"/>
      <c r="L24" s="531"/>
      <c r="M24" s="531"/>
      <c r="N24" s="531"/>
      <c r="O24" s="531"/>
      <c r="P24" s="531"/>
      <c r="Q24" s="531"/>
      <c r="R24" s="531"/>
      <c r="S24" s="531"/>
      <c r="T24" s="531"/>
    </row>
    <row r="25" spans="1:20" s="53" customFormat="1" ht="19.5" customHeight="1">
      <c r="A25" s="554"/>
      <c r="B25" s="563" t="s">
        <v>548</v>
      </c>
      <c r="C25" s="789">
        <v>10</v>
      </c>
      <c r="D25" s="520"/>
      <c r="E25" s="558"/>
      <c r="F25" s="520"/>
      <c r="G25" s="520"/>
      <c r="H25" s="520"/>
      <c r="I25" s="520"/>
      <c r="J25" s="520"/>
      <c r="K25" s="520"/>
      <c r="L25" s="520"/>
      <c r="M25" s="520"/>
      <c r="N25" s="520"/>
      <c r="O25" s="518"/>
      <c r="P25" s="518"/>
      <c r="Q25" s="518"/>
      <c r="R25" s="518"/>
      <c r="S25" s="518"/>
      <c r="T25" s="520"/>
    </row>
    <row r="26" spans="1:20" s="53" customFormat="1" ht="19.5" customHeight="1">
      <c r="A26" s="554"/>
      <c r="B26" s="563"/>
      <c r="C26" s="793"/>
      <c r="D26" s="523"/>
      <c r="E26" s="523"/>
      <c r="F26" s="523"/>
      <c r="G26" s="523"/>
      <c r="H26" s="523"/>
      <c r="I26" s="523"/>
      <c r="J26" s="523"/>
      <c r="K26" s="523"/>
      <c r="L26" s="523"/>
      <c r="M26" s="523"/>
      <c r="N26" s="523"/>
      <c r="O26" s="523"/>
      <c r="P26" s="523"/>
      <c r="Q26" s="523"/>
      <c r="R26" s="523"/>
      <c r="S26" s="523"/>
      <c r="T26" s="521"/>
    </row>
    <row r="27" spans="1:20" s="53" customFormat="1" ht="19.5" customHeight="1">
      <c r="A27" s="563" t="s">
        <v>1040</v>
      </c>
      <c r="B27" s="554"/>
      <c r="C27" s="789"/>
      <c r="D27" s="523"/>
      <c r="E27" s="523"/>
      <c r="F27" s="523"/>
      <c r="G27" s="523"/>
      <c r="H27" s="523"/>
      <c r="I27" s="523"/>
      <c r="J27" s="523"/>
      <c r="K27" s="523"/>
      <c r="L27" s="523"/>
      <c r="M27" s="523"/>
      <c r="N27" s="523"/>
      <c r="O27" s="523"/>
      <c r="P27" s="523"/>
      <c r="Q27" s="523"/>
      <c r="R27" s="523"/>
      <c r="S27" s="523"/>
      <c r="T27" s="521"/>
    </row>
    <row r="28" spans="1:20" s="53" customFormat="1" ht="30" customHeight="1">
      <c r="A28" s="853" t="s">
        <v>1041</v>
      </c>
      <c r="B28" s="853"/>
      <c r="C28" s="794">
        <v>11</v>
      </c>
      <c r="D28" s="520"/>
      <c r="E28" s="520"/>
      <c r="F28" s="520"/>
      <c r="G28" s="520"/>
      <c r="H28" s="520"/>
      <c r="I28" s="520"/>
      <c r="J28" s="520"/>
      <c r="K28" s="520"/>
      <c r="L28" s="520"/>
      <c r="M28" s="520"/>
      <c r="N28" s="520"/>
      <c r="O28" s="520"/>
      <c r="P28" s="520"/>
      <c r="Q28" s="520"/>
      <c r="R28" s="520"/>
      <c r="S28" s="520"/>
      <c r="T28" s="520"/>
    </row>
    <row r="29" spans="1:20" s="53" customFormat="1" ht="55.5" customHeight="1">
      <c r="A29" s="853" t="s">
        <v>1043</v>
      </c>
      <c r="B29" s="853"/>
      <c r="C29" s="794">
        <v>12</v>
      </c>
      <c r="D29" s="520"/>
      <c r="E29" s="520"/>
      <c r="F29" s="520"/>
      <c r="G29" s="520"/>
      <c r="H29" s="520"/>
      <c r="I29" s="520"/>
      <c r="J29" s="520"/>
      <c r="K29" s="520"/>
      <c r="L29" s="520"/>
      <c r="M29" s="520"/>
      <c r="N29" s="520"/>
      <c r="O29" s="520"/>
      <c r="P29" s="520"/>
      <c r="Q29" s="520"/>
      <c r="R29" s="520"/>
      <c r="S29" s="520"/>
      <c r="T29" s="520"/>
    </row>
    <row r="30" spans="1:20" s="53" customFormat="1" ht="41.25" customHeight="1">
      <c r="A30" s="853" t="s">
        <v>1042</v>
      </c>
      <c r="B30" s="853"/>
      <c r="C30" s="795">
        <v>13</v>
      </c>
      <c r="D30" s="520"/>
      <c r="E30" s="520"/>
      <c r="F30" s="520"/>
      <c r="G30" s="520"/>
      <c r="H30" s="520"/>
      <c r="I30" s="520"/>
      <c r="J30" s="520"/>
      <c r="K30" s="520"/>
      <c r="L30" s="520"/>
      <c r="M30" s="520"/>
      <c r="N30" s="520"/>
      <c r="O30" s="520"/>
      <c r="P30" s="520"/>
      <c r="Q30" s="520"/>
      <c r="R30" s="520"/>
      <c r="S30" s="520"/>
      <c r="T30" s="520"/>
    </row>
  </sheetData>
  <sheetProtection password="DAB2" sheet="1" objects="1" scenarios="1"/>
  <mergeCells count="16">
    <mergeCell ref="P6:S6"/>
    <mergeCell ref="T6:T7"/>
    <mergeCell ref="A12:B12"/>
    <mergeCell ref="A30:B30"/>
    <mergeCell ref="A22:B22"/>
    <mergeCell ref="A23:B23"/>
    <mergeCell ref="A20:B20"/>
    <mergeCell ref="A19:B19"/>
    <mergeCell ref="D6:O6"/>
    <mergeCell ref="A8:B8"/>
    <mergeCell ref="A14:B14"/>
    <mergeCell ref="A13:B13"/>
    <mergeCell ref="A15:B15"/>
    <mergeCell ref="A28:B28"/>
    <mergeCell ref="A29:B29"/>
    <mergeCell ref="A18:B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5" r:id="rId1"/>
  <headerFooter differentFirst="1">
    <firstFooter>&amp;C&amp;[202/&amp;[260</first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L124"/>
  <sheetViews>
    <sheetView zoomScalePageLayoutView="0" workbookViewId="0" topLeftCell="B1">
      <selection activeCell="D7" sqref="D7"/>
    </sheetView>
  </sheetViews>
  <sheetFormatPr defaultColWidth="11.421875" defaultRowHeight="15"/>
  <cols>
    <col min="1" max="1" width="19.421875" style="174" customWidth="1"/>
    <col min="2" max="2" width="77.00390625" style="0" bestFit="1" customWidth="1"/>
    <col min="3" max="3" width="6.00390625" style="0" customWidth="1"/>
    <col min="4" max="4" width="9.421875" style="0" bestFit="1" customWidth="1"/>
    <col min="5" max="5" width="19.28125" style="0" bestFit="1" customWidth="1"/>
    <col min="6" max="6" width="18.8515625" style="0" customWidth="1"/>
    <col min="7" max="7" width="16.28125" style="0" customWidth="1"/>
    <col min="8" max="8" width="15.140625" style="0" customWidth="1"/>
    <col min="9" max="12" width="11.421875" style="174" customWidth="1"/>
  </cols>
  <sheetData>
    <row r="1" spans="1:6" s="174" customFormat="1" ht="15.75">
      <c r="A1" s="173" t="s">
        <v>417</v>
      </c>
      <c r="E1" s="614"/>
      <c r="F1" s="176" t="s">
        <v>419</v>
      </c>
    </row>
    <row r="2" spans="1:6" s="174" customFormat="1" ht="15.75">
      <c r="A2" s="173" t="s">
        <v>418</v>
      </c>
      <c r="E2" s="615"/>
      <c r="F2" s="174" t="s">
        <v>420</v>
      </c>
    </row>
    <row r="3" spans="2:6" s="174" customFormat="1" ht="15">
      <c r="B3" s="174" t="s">
        <v>1476</v>
      </c>
      <c r="E3" s="788"/>
      <c r="F3" s="781"/>
    </row>
    <row r="4" spans="2:8" s="174" customFormat="1" ht="15.75">
      <c r="B4" s="178" t="s">
        <v>421</v>
      </c>
      <c r="C4" s="178"/>
      <c r="D4" s="179"/>
      <c r="G4" s="179"/>
      <c r="H4" s="181"/>
    </row>
    <row r="5" spans="2:8" ht="15">
      <c r="B5" s="182"/>
      <c r="C5" s="182"/>
      <c r="D5" s="180" t="s">
        <v>416</v>
      </c>
      <c r="E5" s="183" t="s">
        <v>422</v>
      </c>
      <c r="F5" s="183" t="s">
        <v>423</v>
      </c>
      <c r="G5" s="180" t="s">
        <v>312</v>
      </c>
      <c r="H5" s="180" t="s">
        <v>313</v>
      </c>
    </row>
    <row r="6" spans="2:8" ht="15">
      <c r="B6" s="181"/>
      <c r="C6" s="181"/>
      <c r="D6" s="181"/>
      <c r="E6" s="184"/>
      <c r="F6" s="185"/>
      <c r="G6" s="186"/>
      <c r="H6" s="181"/>
    </row>
    <row r="7" spans="2:8" ht="15">
      <c r="B7" s="187" t="s">
        <v>1171</v>
      </c>
      <c r="C7" s="187">
        <v>1</v>
      </c>
      <c r="D7" s="567"/>
      <c r="E7" s="566"/>
      <c r="F7" s="606"/>
      <c r="G7" s="566"/>
      <c r="H7" s="606"/>
    </row>
    <row r="8" spans="1:12" s="189" customFormat="1" ht="15">
      <c r="A8" s="176"/>
      <c r="B8" s="188" t="s">
        <v>424</v>
      </c>
      <c r="C8" s="187">
        <v>2</v>
      </c>
      <c r="D8" s="595"/>
      <c r="E8" s="612"/>
      <c r="F8" s="612"/>
      <c r="G8" s="595"/>
      <c r="H8" s="612"/>
      <c r="I8" s="176"/>
      <c r="J8" s="176"/>
      <c r="K8" s="176"/>
      <c r="L8" s="176"/>
    </row>
    <row r="9" spans="2:8" ht="15">
      <c r="B9" s="190" t="s">
        <v>425</v>
      </c>
      <c r="C9" s="187">
        <v>3</v>
      </c>
      <c r="D9" s="567"/>
      <c r="E9" s="566"/>
      <c r="F9" s="606"/>
      <c r="G9" s="566"/>
      <c r="H9" s="606"/>
    </row>
    <row r="10" spans="2:8" ht="25.5">
      <c r="B10" s="190" t="s">
        <v>426</v>
      </c>
      <c r="C10" s="187">
        <v>4</v>
      </c>
      <c r="D10" s="567"/>
      <c r="E10" s="566"/>
      <c r="F10" s="606"/>
      <c r="G10" s="566"/>
      <c r="H10" s="606"/>
    </row>
    <row r="11" spans="2:8" ht="15">
      <c r="B11" s="190" t="s">
        <v>427</v>
      </c>
      <c r="C11" s="187">
        <v>5</v>
      </c>
      <c r="D11" s="567"/>
      <c r="E11" s="613"/>
      <c r="F11" s="566"/>
      <c r="G11" s="566"/>
      <c r="H11" s="566"/>
    </row>
    <row r="12" spans="1:12" s="189" customFormat="1" ht="15">
      <c r="A12" s="176"/>
      <c r="B12" s="188" t="s">
        <v>428</v>
      </c>
      <c r="C12" s="187">
        <v>6</v>
      </c>
      <c r="D12" s="595"/>
      <c r="E12" s="612"/>
      <c r="F12" s="595"/>
      <c r="G12" s="595"/>
      <c r="H12" s="595"/>
      <c r="I12" s="176"/>
      <c r="J12" s="176"/>
      <c r="K12" s="176"/>
      <c r="L12" s="176"/>
    </row>
    <row r="13" spans="2:8" ht="15">
      <c r="B13" s="187" t="s">
        <v>429</v>
      </c>
      <c r="C13" s="187">
        <v>7</v>
      </c>
      <c r="D13" s="567"/>
      <c r="E13" s="566"/>
      <c r="F13" s="606"/>
      <c r="G13" s="606"/>
      <c r="H13" s="606"/>
    </row>
    <row r="14" spans="2:8" ht="15">
      <c r="B14" s="413" t="s">
        <v>1458</v>
      </c>
      <c r="C14" s="187">
        <v>8</v>
      </c>
      <c r="D14" s="595"/>
      <c r="E14" s="595"/>
      <c r="F14" s="606"/>
      <c r="G14" s="606"/>
      <c r="H14" s="606"/>
    </row>
    <row r="15" spans="2:8" ht="15">
      <c r="B15" s="190" t="s">
        <v>430</v>
      </c>
      <c r="C15" s="187">
        <v>9</v>
      </c>
      <c r="D15" s="567"/>
      <c r="E15" s="606"/>
      <c r="F15" s="566"/>
      <c r="G15" s="566"/>
      <c r="H15" s="566"/>
    </row>
    <row r="16" spans="2:8" ht="15">
      <c r="B16" s="190" t="s">
        <v>431</v>
      </c>
      <c r="C16" s="187">
        <v>10</v>
      </c>
      <c r="D16" s="567"/>
      <c r="E16" s="613"/>
      <c r="F16" s="566"/>
      <c r="G16" s="566"/>
      <c r="H16" s="566"/>
    </row>
    <row r="17" spans="1:12" s="189" customFormat="1" ht="15">
      <c r="A17" s="438"/>
      <c r="B17" s="188" t="s">
        <v>432</v>
      </c>
      <c r="C17" s="187">
        <v>11</v>
      </c>
      <c r="D17" s="595"/>
      <c r="E17" s="612"/>
      <c r="F17" s="595"/>
      <c r="G17" s="595"/>
      <c r="H17" s="595"/>
      <c r="I17" s="176"/>
      <c r="J17" s="176"/>
      <c r="K17" s="176"/>
      <c r="L17" s="176"/>
    </row>
    <row r="18" spans="1:12" s="189" customFormat="1" ht="25.5">
      <c r="A18" s="176"/>
      <c r="B18" s="188" t="s">
        <v>433</v>
      </c>
      <c r="C18" s="187">
        <v>12</v>
      </c>
      <c r="D18" s="595"/>
      <c r="E18" s="612"/>
      <c r="F18" s="595"/>
      <c r="G18" s="595"/>
      <c r="H18" s="595"/>
      <c r="I18" s="176"/>
      <c r="J18" s="176"/>
      <c r="K18" s="176"/>
      <c r="L18" s="176"/>
    </row>
    <row r="19" spans="2:8" ht="15">
      <c r="B19" s="190" t="s">
        <v>434</v>
      </c>
      <c r="C19" s="187">
        <v>13</v>
      </c>
      <c r="D19" s="567"/>
      <c r="E19" s="567"/>
      <c r="F19" s="606"/>
      <c r="G19" s="606"/>
      <c r="H19" s="606"/>
    </row>
    <row r="20" spans="1:12" s="189" customFormat="1" ht="15">
      <c r="A20" s="176"/>
      <c r="B20" s="188" t="s">
        <v>435</v>
      </c>
      <c r="C20" s="187">
        <v>14</v>
      </c>
      <c r="D20" s="595"/>
      <c r="E20" s="595"/>
      <c r="F20" s="612"/>
      <c r="G20" s="612"/>
      <c r="H20" s="612"/>
      <c r="I20" s="176"/>
      <c r="J20" s="176"/>
      <c r="K20" s="176"/>
      <c r="L20" s="176"/>
    </row>
    <row r="21" spans="2:8" ht="15">
      <c r="B21" s="190" t="s">
        <v>436</v>
      </c>
      <c r="C21" s="187">
        <v>15</v>
      </c>
      <c r="D21" s="567"/>
      <c r="E21" s="606"/>
      <c r="F21" s="566"/>
      <c r="G21" s="566"/>
      <c r="H21" s="566"/>
    </row>
    <row r="22" spans="1:12" s="189" customFormat="1" ht="15">
      <c r="A22" s="176"/>
      <c r="B22" s="188" t="s">
        <v>437</v>
      </c>
      <c r="C22" s="187">
        <v>16</v>
      </c>
      <c r="D22" s="595"/>
      <c r="E22" s="612"/>
      <c r="F22" s="595"/>
      <c r="G22" s="595"/>
      <c r="H22" s="595"/>
      <c r="I22" s="176"/>
      <c r="J22" s="176"/>
      <c r="K22" s="176"/>
      <c r="L22" s="176"/>
    </row>
    <row r="23" spans="2:8" ht="15">
      <c r="B23" s="190" t="s">
        <v>438</v>
      </c>
      <c r="C23" s="187">
        <v>17</v>
      </c>
      <c r="D23" s="567"/>
      <c r="E23" s="606"/>
      <c r="F23" s="606"/>
      <c r="G23" s="606"/>
      <c r="H23" s="566"/>
    </row>
    <row r="24" spans="1:12" s="189" customFormat="1" ht="15">
      <c r="A24" s="176"/>
      <c r="B24" s="188" t="s">
        <v>439</v>
      </c>
      <c r="C24" s="187">
        <v>18</v>
      </c>
      <c r="D24" s="595"/>
      <c r="E24" s="612"/>
      <c r="F24" s="612"/>
      <c r="G24" s="612"/>
      <c r="H24" s="595"/>
      <c r="I24" s="176"/>
      <c r="J24" s="176"/>
      <c r="K24" s="176"/>
      <c r="L24" s="176"/>
    </row>
    <row r="25" spans="2:8" ht="15">
      <c r="B25" s="192" t="s">
        <v>440</v>
      </c>
      <c r="C25" s="187">
        <v>19</v>
      </c>
      <c r="D25" s="567"/>
      <c r="E25" s="567"/>
      <c r="F25" s="567"/>
      <c r="G25" s="567"/>
      <c r="H25" s="567"/>
    </row>
    <row r="26" spans="2:8" ht="25.5">
      <c r="B26" s="416" t="s">
        <v>441</v>
      </c>
      <c r="C26" s="187">
        <v>20</v>
      </c>
      <c r="D26" s="595"/>
      <c r="E26" s="595"/>
      <c r="F26" s="595"/>
      <c r="G26" s="595"/>
      <c r="H26" s="595"/>
    </row>
    <row r="27" spans="1:12" s="189" customFormat="1" ht="25.5">
      <c r="A27" s="176"/>
      <c r="B27" s="188" t="s">
        <v>442</v>
      </c>
      <c r="C27" s="187">
        <v>21</v>
      </c>
      <c r="D27" s="595"/>
      <c r="E27" s="595"/>
      <c r="F27" s="595"/>
      <c r="G27" s="595"/>
      <c r="H27" s="595"/>
      <c r="I27" s="176"/>
      <c r="J27" s="176"/>
      <c r="K27" s="176"/>
      <c r="L27" s="176"/>
    </row>
    <row r="28" spans="1:12" s="189" customFormat="1" ht="15">
      <c r="A28" s="176"/>
      <c r="B28" s="188" t="s">
        <v>443</v>
      </c>
      <c r="C28" s="187">
        <v>22</v>
      </c>
      <c r="D28" s="595"/>
      <c r="E28" s="595"/>
      <c r="F28" s="595"/>
      <c r="G28" s="595"/>
      <c r="H28" s="595"/>
      <c r="I28" s="176"/>
      <c r="J28" s="176"/>
      <c r="K28" s="176"/>
      <c r="L28" s="176"/>
    </row>
    <row r="29" spans="2:8" ht="15">
      <c r="B29" s="191"/>
      <c r="C29" s="191"/>
      <c r="D29" s="568"/>
      <c r="E29" s="568"/>
      <c r="F29" s="568"/>
      <c r="G29" s="568"/>
      <c r="H29" s="569"/>
    </row>
    <row r="30" spans="2:8" ht="22.5">
      <c r="B30" s="414" t="s">
        <v>1172</v>
      </c>
      <c r="C30" s="193"/>
      <c r="D30" s="568"/>
      <c r="E30" s="568"/>
      <c r="F30" s="568"/>
      <c r="G30" s="568"/>
      <c r="H30" s="569"/>
    </row>
    <row r="31" spans="2:8" ht="15">
      <c r="B31" s="194"/>
      <c r="C31" s="194"/>
      <c r="D31" s="568"/>
      <c r="E31" s="603"/>
      <c r="F31" s="604"/>
      <c r="G31" s="600"/>
      <c r="H31" s="605"/>
    </row>
    <row r="32" spans="2:8" ht="25.5">
      <c r="B32" s="415" t="s">
        <v>1172</v>
      </c>
      <c r="C32" s="195">
        <v>23</v>
      </c>
      <c r="D32" s="567"/>
      <c r="E32" s="606"/>
      <c r="F32" s="606"/>
      <c r="G32" s="606"/>
      <c r="H32" s="606"/>
    </row>
    <row r="33" spans="2:8" ht="15">
      <c r="B33" s="196"/>
      <c r="C33" s="196"/>
      <c r="D33" s="568"/>
      <c r="E33" s="568"/>
      <c r="F33" s="568"/>
      <c r="G33" s="568"/>
      <c r="H33" s="569"/>
    </row>
    <row r="34" spans="2:8" ht="15">
      <c r="B34" s="197" t="s">
        <v>444</v>
      </c>
      <c r="C34" s="197"/>
      <c r="D34" s="568"/>
      <c r="E34" s="568"/>
      <c r="F34" s="568"/>
      <c r="G34" s="568"/>
      <c r="H34" s="569"/>
    </row>
    <row r="35" spans="2:8" ht="15">
      <c r="B35" s="191"/>
      <c r="C35" s="191"/>
      <c r="D35" s="574"/>
      <c r="E35" s="570"/>
      <c r="F35" s="571"/>
      <c r="G35" s="572"/>
      <c r="H35" s="573"/>
    </row>
    <row r="36" spans="2:8" ht="25.5">
      <c r="B36" s="190" t="s">
        <v>445</v>
      </c>
      <c r="C36" s="190">
        <v>24</v>
      </c>
      <c r="D36" s="567"/>
      <c r="E36" s="575"/>
      <c r="F36" s="575"/>
      <c r="G36" s="566"/>
      <c r="H36" s="606"/>
    </row>
    <row r="37" spans="1:12" s="189" customFormat="1" ht="38.25">
      <c r="A37" s="176"/>
      <c r="B37" s="188" t="s">
        <v>446</v>
      </c>
      <c r="C37" s="190">
        <v>25</v>
      </c>
      <c r="D37" s="595"/>
      <c r="E37" s="610"/>
      <c r="F37" s="610"/>
      <c r="G37" s="610"/>
      <c r="H37" s="611"/>
      <c r="I37" s="176"/>
      <c r="J37" s="176"/>
      <c r="K37" s="176"/>
      <c r="L37" s="176"/>
    </row>
    <row r="38" spans="2:8" ht="25.5">
      <c r="B38" s="188" t="s">
        <v>447</v>
      </c>
      <c r="C38" s="190">
        <v>26</v>
      </c>
      <c r="D38" s="595"/>
      <c r="E38" s="610"/>
      <c r="F38" s="610"/>
      <c r="G38" s="595"/>
      <c r="H38" s="610"/>
    </row>
    <row r="39" spans="2:8" ht="38.25">
      <c r="B39" s="188" t="s">
        <v>448</v>
      </c>
      <c r="C39" s="190">
        <v>27</v>
      </c>
      <c r="D39" s="595"/>
      <c r="E39" s="610"/>
      <c r="F39" s="610"/>
      <c r="G39" s="610"/>
      <c r="H39" s="610"/>
    </row>
    <row r="40" spans="2:8" ht="15">
      <c r="B40" s="188" t="s">
        <v>449</v>
      </c>
      <c r="C40" s="190">
        <v>28</v>
      </c>
      <c r="D40" s="595"/>
      <c r="E40" s="595"/>
      <c r="F40" s="595"/>
      <c r="G40" s="595"/>
      <c r="H40" s="595"/>
    </row>
    <row r="41" spans="2:8" ht="15">
      <c r="B41" s="190" t="s">
        <v>450</v>
      </c>
      <c r="C41" s="190">
        <v>29</v>
      </c>
      <c r="D41" s="567"/>
      <c r="E41" s="567"/>
      <c r="F41" s="567"/>
      <c r="G41" s="567"/>
      <c r="H41" s="567"/>
    </row>
    <row r="42" spans="2:8" ht="15">
      <c r="B42" s="191"/>
      <c r="C42" s="191"/>
      <c r="D42" s="576"/>
      <c r="E42" s="800"/>
      <c r="F42" s="800"/>
      <c r="G42" s="576"/>
      <c r="H42" s="576"/>
    </row>
    <row r="43" spans="2:8" ht="15">
      <c r="B43" s="417"/>
      <c r="C43" s="417"/>
      <c r="D43" s="576"/>
      <c r="E43" s="576"/>
      <c r="F43" s="576"/>
      <c r="G43" s="576"/>
      <c r="H43" s="801"/>
    </row>
    <row r="44" spans="2:8" ht="15">
      <c r="B44" s="418" t="s">
        <v>451</v>
      </c>
      <c r="C44" s="190">
        <v>30</v>
      </c>
      <c r="D44" s="567"/>
      <c r="E44" s="567"/>
      <c r="F44" s="567"/>
      <c r="G44" s="567"/>
      <c r="H44" s="567"/>
    </row>
    <row r="45" spans="2:8" ht="15">
      <c r="B45" s="419"/>
      <c r="C45" s="214"/>
      <c r="D45" s="577"/>
      <c r="E45" s="577"/>
      <c r="F45" s="577"/>
      <c r="G45" s="577"/>
      <c r="H45" s="577"/>
    </row>
    <row r="46" spans="2:8" ht="15">
      <c r="B46" s="420" t="s">
        <v>452</v>
      </c>
      <c r="C46" s="215">
        <v>31</v>
      </c>
      <c r="D46" s="595"/>
      <c r="E46" s="595"/>
      <c r="F46" s="595"/>
      <c r="G46" s="595"/>
      <c r="H46" s="595"/>
    </row>
    <row r="47" spans="2:8" ht="15">
      <c r="B47" s="198"/>
      <c r="C47" s="198"/>
      <c r="D47" s="572"/>
      <c r="E47" s="572"/>
      <c r="F47" s="572"/>
      <c r="G47" s="573"/>
      <c r="H47" s="574"/>
    </row>
    <row r="48" spans="2:8" ht="15">
      <c r="B48" s="198"/>
      <c r="C48" s="198"/>
      <c r="D48" s="572"/>
      <c r="E48" s="572"/>
      <c r="F48" s="572"/>
      <c r="G48" s="573"/>
      <c r="H48" s="574"/>
    </row>
    <row r="49" spans="2:8" ht="15.75">
      <c r="B49" s="199" t="s">
        <v>453</v>
      </c>
      <c r="C49" s="199"/>
      <c r="D49" s="578"/>
      <c r="E49" s="573"/>
      <c r="F49" s="573"/>
      <c r="G49" s="578"/>
      <c r="H49" s="578"/>
    </row>
    <row r="50" spans="2:8" ht="15">
      <c r="B50" s="188" t="s">
        <v>454</v>
      </c>
      <c r="C50" s="215">
        <v>32</v>
      </c>
      <c r="D50" s="595"/>
      <c r="E50" s="595"/>
      <c r="F50" s="595"/>
      <c r="G50" s="595"/>
      <c r="H50" s="595"/>
    </row>
    <row r="51" spans="2:8" ht="25.5">
      <c r="B51" s="188" t="s">
        <v>455</v>
      </c>
      <c r="C51" s="215">
        <v>33</v>
      </c>
      <c r="D51" s="595"/>
      <c r="E51" s="595"/>
      <c r="F51" s="595"/>
      <c r="G51" s="595"/>
      <c r="H51" s="595"/>
    </row>
    <row r="52" spans="2:8" ht="15">
      <c r="B52" s="188" t="s">
        <v>456</v>
      </c>
      <c r="C52" s="215">
        <v>34</v>
      </c>
      <c r="D52" s="595"/>
      <c r="E52" s="595"/>
      <c r="F52" s="595"/>
      <c r="G52" s="595"/>
      <c r="H52" s="595"/>
    </row>
    <row r="53" spans="2:8" ht="15">
      <c r="B53" s="188" t="s">
        <v>457</v>
      </c>
      <c r="C53" s="215">
        <v>35</v>
      </c>
      <c r="D53" s="595"/>
      <c r="E53" s="595"/>
      <c r="F53" s="595"/>
      <c r="G53" s="595"/>
      <c r="H53" s="595"/>
    </row>
    <row r="54" spans="2:8" ht="15">
      <c r="B54" s="188" t="s">
        <v>458</v>
      </c>
      <c r="C54" s="215">
        <v>36</v>
      </c>
      <c r="D54" s="595"/>
      <c r="E54" s="595"/>
      <c r="F54" s="595"/>
      <c r="G54" s="595"/>
      <c r="H54" s="595"/>
    </row>
    <row r="55" spans="2:8" ht="25.5">
      <c r="B55" s="188" t="s">
        <v>459</v>
      </c>
      <c r="C55" s="215">
        <v>37</v>
      </c>
      <c r="D55" s="595"/>
      <c r="E55" s="595"/>
      <c r="F55" s="595"/>
      <c r="G55" s="595"/>
      <c r="H55" s="595"/>
    </row>
    <row r="56" spans="2:8" ht="15">
      <c r="B56" s="188" t="s">
        <v>460</v>
      </c>
      <c r="C56" s="215">
        <v>38</v>
      </c>
      <c r="D56" s="595"/>
      <c r="E56" s="595"/>
      <c r="F56" s="595"/>
      <c r="G56" s="595"/>
      <c r="H56" s="595"/>
    </row>
    <row r="57" spans="2:8" ht="15">
      <c r="B57" s="188" t="s">
        <v>461</v>
      </c>
      <c r="C57" s="215">
        <v>39</v>
      </c>
      <c r="D57" s="595"/>
      <c r="E57" s="595"/>
      <c r="F57" s="595"/>
      <c r="G57" s="595"/>
      <c r="H57" s="595"/>
    </row>
    <row r="58" spans="2:8" ht="15">
      <c r="B58" s="421" t="s">
        <v>462</v>
      </c>
      <c r="C58" s="215">
        <v>40</v>
      </c>
      <c r="D58" s="595"/>
      <c r="E58" s="595"/>
      <c r="F58" s="595"/>
      <c r="G58" s="595"/>
      <c r="H58" s="595"/>
    </row>
    <row r="59" spans="2:8" ht="15">
      <c r="B59" s="200" t="s">
        <v>463</v>
      </c>
      <c r="C59" s="353">
        <v>41</v>
      </c>
      <c r="D59" s="567"/>
      <c r="E59" s="606"/>
      <c r="F59" s="606"/>
      <c r="G59" s="566"/>
      <c r="H59" s="566"/>
    </row>
    <row r="60" spans="2:8" ht="15">
      <c r="B60" s="201" t="s">
        <v>464</v>
      </c>
      <c r="C60" s="353">
        <v>42</v>
      </c>
      <c r="D60" s="567"/>
      <c r="E60" s="606"/>
      <c r="F60" s="606"/>
      <c r="G60" s="567"/>
      <c r="H60" s="567"/>
    </row>
    <row r="61" spans="2:8" ht="15">
      <c r="B61" s="422" t="s">
        <v>465</v>
      </c>
      <c r="C61" s="215">
        <v>43</v>
      </c>
      <c r="D61" s="597"/>
      <c r="E61" s="606"/>
      <c r="F61" s="606"/>
      <c r="G61" s="597"/>
      <c r="H61" s="597"/>
    </row>
    <row r="62" spans="2:8" ht="15">
      <c r="B62" s="202"/>
      <c r="C62" s="202"/>
      <c r="D62" s="579"/>
      <c r="E62" s="572"/>
      <c r="F62" s="572"/>
      <c r="G62" s="579"/>
      <c r="H62" s="574"/>
    </row>
    <row r="63" spans="2:8" ht="15">
      <c r="B63" s="202"/>
      <c r="C63" s="202"/>
      <c r="D63" s="572"/>
      <c r="E63" s="572"/>
      <c r="F63" s="572"/>
      <c r="G63" s="572"/>
      <c r="H63" s="574"/>
    </row>
    <row r="64" spans="2:8" ht="15">
      <c r="B64" s="202"/>
      <c r="C64" s="202"/>
      <c r="D64" s="572"/>
      <c r="E64" s="572"/>
      <c r="F64" s="572"/>
      <c r="G64" s="572"/>
      <c r="H64" s="574"/>
    </row>
    <row r="65" spans="2:8" ht="15.75">
      <c r="B65" s="203" t="s">
        <v>466</v>
      </c>
      <c r="C65" s="203"/>
      <c r="D65" s="572"/>
      <c r="E65" s="572"/>
      <c r="F65" s="572"/>
      <c r="G65" s="572"/>
      <c r="H65" s="574"/>
    </row>
    <row r="66" spans="2:8" ht="15">
      <c r="B66" s="202"/>
      <c r="C66" s="202"/>
      <c r="D66" s="578"/>
      <c r="E66" s="580"/>
      <c r="F66" s="580"/>
      <c r="G66" s="578"/>
      <c r="H66" s="578"/>
    </row>
    <row r="67" spans="2:8" ht="15">
      <c r="B67" s="202"/>
      <c r="C67" s="202"/>
      <c r="D67" s="581"/>
      <c r="E67" s="570"/>
      <c r="F67" s="571"/>
      <c r="G67" s="581"/>
      <c r="H67" s="573"/>
    </row>
    <row r="68" spans="2:8" ht="15">
      <c r="B68" s="201" t="s">
        <v>467</v>
      </c>
      <c r="C68" s="200">
        <v>44</v>
      </c>
      <c r="D68" s="567"/>
      <c r="E68" s="567"/>
      <c r="F68" s="567"/>
      <c r="G68" s="567"/>
      <c r="H68" s="567"/>
    </row>
    <row r="69" spans="2:8" ht="15">
      <c r="B69" s="201" t="s">
        <v>468</v>
      </c>
      <c r="C69" s="200">
        <v>45</v>
      </c>
      <c r="D69" s="567"/>
      <c r="E69" s="567"/>
      <c r="F69" s="567"/>
      <c r="G69" s="567"/>
      <c r="H69" s="606"/>
    </row>
    <row r="70" spans="2:8" ht="15">
      <c r="B70" s="204"/>
      <c r="C70" s="204"/>
      <c r="D70" s="582"/>
      <c r="E70" s="582"/>
      <c r="F70" s="582"/>
      <c r="G70" s="583"/>
      <c r="H70" s="574"/>
    </row>
    <row r="71" spans="2:8" ht="15">
      <c r="B71" s="423" t="s">
        <v>469</v>
      </c>
      <c r="C71" s="195">
        <v>46</v>
      </c>
      <c r="D71" s="567"/>
      <c r="E71" s="567"/>
      <c r="F71" s="567"/>
      <c r="G71" s="567"/>
      <c r="H71" s="567"/>
    </row>
    <row r="72" spans="2:8" ht="15">
      <c r="B72" s="424" t="s">
        <v>470</v>
      </c>
      <c r="C72" s="216">
        <v>47</v>
      </c>
      <c r="D72" s="567"/>
      <c r="E72" s="567"/>
      <c r="F72" s="567"/>
      <c r="G72" s="567"/>
      <c r="H72" s="606"/>
    </row>
    <row r="73" spans="2:8" ht="15">
      <c r="B73" s="205"/>
      <c r="C73" s="205"/>
      <c r="D73" s="568"/>
      <c r="E73" s="568"/>
      <c r="F73" s="568"/>
      <c r="G73" s="568"/>
      <c r="H73" s="568"/>
    </row>
    <row r="74" spans="2:8" ht="15">
      <c r="B74" s="425" t="s">
        <v>314</v>
      </c>
      <c r="C74" s="217">
        <v>48</v>
      </c>
      <c r="D74" s="595"/>
      <c r="E74" s="568"/>
      <c r="F74" s="568"/>
      <c r="G74" s="568"/>
      <c r="H74" s="568"/>
    </row>
    <row r="75" spans="2:8" ht="15">
      <c r="B75" s="425" t="s">
        <v>315</v>
      </c>
      <c r="C75" s="217">
        <v>49</v>
      </c>
      <c r="D75" s="595"/>
      <c r="E75" s="568"/>
      <c r="F75" s="568"/>
      <c r="G75" s="568"/>
      <c r="H75" s="568"/>
    </row>
    <row r="76" spans="2:8" ht="15">
      <c r="B76" s="425" t="s">
        <v>471</v>
      </c>
      <c r="C76" s="217">
        <v>50</v>
      </c>
      <c r="D76" s="595"/>
      <c r="E76" s="584"/>
      <c r="F76" s="568"/>
      <c r="G76" s="568"/>
      <c r="H76" s="568"/>
    </row>
    <row r="77" spans="2:8" ht="15">
      <c r="B77" s="425" t="s">
        <v>472</v>
      </c>
      <c r="C77" s="217">
        <v>51</v>
      </c>
      <c r="D77" s="595"/>
      <c r="E77" s="584"/>
      <c r="F77" s="585"/>
      <c r="G77" s="585"/>
      <c r="H77" s="574"/>
    </row>
    <row r="78" spans="2:8" ht="15">
      <c r="B78" s="205"/>
      <c r="C78" s="205"/>
      <c r="D78" s="586"/>
      <c r="E78" s="585"/>
      <c r="F78" s="585"/>
      <c r="G78" s="585"/>
      <c r="H78" s="574"/>
    </row>
    <row r="79" spans="2:8" ht="15.75">
      <c r="B79" s="206"/>
      <c r="C79" s="206"/>
      <c r="D79" s="572"/>
      <c r="E79" s="572"/>
      <c r="F79" s="572"/>
      <c r="G79" s="572"/>
      <c r="H79" s="574"/>
    </row>
    <row r="80" spans="2:8" ht="15.75">
      <c r="B80" s="206"/>
      <c r="C80" s="206"/>
      <c r="D80" s="572"/>
      <c r="E80" s="572"/>
      <c r="F80" s="572"/>
      <c r="G80" s="572"/>
      <c r="H80" s="574"/>
    </row>
    <row r="81" spans="2:8" ht="15">
      <c r="B81" s="202"/>
      <c r="C81" s="202"/>
      <c r="D81" s="572"/>
      <c r="E81" s="572"/>
      <c r="F81" s="572"/>
      <c r="G81" s="572"/>
      <c r="H81" s="574"/>
    </row>
    <row r="82" spans="2:8" ht="15.75">
      <c r="B82" s="203" t="s">
        <v>473</v>
      </c>
      <c r="C82" s="203"/>
      <c r="D82" s="572"/>
      <c r="E82" s="572"/>
      <c r="F82" s="572"/>
      <c r="G82" s="572"/>
      <c r="H82" s="574"/>
    </row>
    <row r="83" spans="2:8" ht="15">
      <c r="B83" s="202"/>
      <c r="C83" s="202"/>
      <c r="D83" s="578"/>
      <c r="E83" s="580"/>
      <c r="F83" s="580"/>
      <c r="G83" s="578"/>
      <c r="H83" s="578"/>
    </row>
    <row r="84" spans="2:8" ht="15">
      <c r="B84" s="202"/>
      <c r="C84" s="202"/>
      <c r="D84" s="581"/>
      <c r="E84" s="570"/>
      <c r="F84" s="571"/>
      <c r="G84" s="581"/>
      <c r="H84" s="573"/>
    </row>
    <row r="85" spans="2:8" ht="15">
      <c r="B85" s="188" t="s">
        <v>474</v>
      </c>
      <c r="C85" s="215">
        <v>52</v>
      </c>
      <c r="D85" s="595"/>
      <c r="E85" s="595"/>
      <c r="F85" s="595"/>
      <c r="G85" s="595"/>
      <c r="H85" s="595"/>
    </row>
    <row r="86" spans="2:8" ht="15">
      <c r="B86" s="188" t="s">
        <v>475</v>
      </c>
      <c r="C86" s="215">
        <v>53</v>
      </c>
      <c r="D86" s="595"/>
      <c r="E86" s="595"/>
      <c r="F86" s="595"/>
      <c r="G86" s="595"/>
      <c r="H86" s="595"/>
    </row>
    <row r="87" spans="2:8" ht="15">
      <c r="B87" s="188" t="s">
        <v>476</v>
      </c>
      <c r="C87" s="215">
        <v>54</v>
      </c>
      <c r="D87" s="595"/>
      <c r="E87" s="595"/>
      <c r="F87" s="595"/>
      <c r="G87" s="595"/>
      <c r="H87" s="595"/>
    </row>
    <row r="88" spans="2:8" ht="15">
      <c r="B88" s="188" t="s">
        <v>477</v>
      </c>
      <c r="C88" s="215">
        <v>55</v>
      </c>
      <c r="D88" s="595"/>
      <c r="E88" s="595"/>
      <c r="F88" s="595"/>
      <c r="G88" s="595"/>
      <c r="H88" s="595"/>
    </row>
    <row r="89" spans="2:8" ht="25.5">
      <c r="B89" s="188" t="s">
        <v>478</v>
      </c>
      <c r="C89" s="215">
        <v>56</v>
      </c>
      <c r="D89" s="595"/>
      <c r="E89" s="595"/>
      <c r="F89" s="595"/>
      <c r="G89" s="595"/>
      <c r="H89" s="595"/>
    </row>
    <row r="90" spans="2:8" ht="25.5">
      <c r="B90" s="188" t="s">
        <v>479</v>
      </c>
      <c r="C90" s="215">
        <v>57</v>
      </c>
      <c r="D90" s="595"/>
      <c r="E90" s="595"/>
      <c r="F90" s="595"/>
      <c r="G90" s="595"/>
      <c r="H90" s="595"/>
    </row>
    <row r="91" spans="2:8" ht="15">
      <c r="B91" s="202"/>
      <c r="C91" s="202"/>
      <c r="D91" s="599"/>
      <c r="E91" s="600"/>
      <c r="F91" s="600"/>
      <c r="G91" s="600"/>
      <c r="H91" s="601"/>
    </row>
    <row r="92" spans="2:8" ht="15">
      <c r="B92" s="202"/>
      <c r="C92" s="202"/>
      <c r="D92" s="602"/>
      <c r="E92" s="603"/>
      <c r="F92" s="604"/>
      <c r="G92" s="602"/>
      <c r="H92" s="605"/>
    </row>
    <row r="93" spans="2:8" ht="25.5">
      <c r="B93" s="420" t="s">
        <v>480</v>
      </c>
      <c r="C93" s="215">
        <v>58</v>
      </c>
      <c r="D93" s="595"/>
      <c r="E93" s="595"/>
      <c r="F93" s="595"/>
      <c r="G93" s="595"/>
      <c r="H93" s="595"/>
    </row>
    <row r="94" spans="2:8" ht="15">
      <c r="B94" s="420" t="s">
        <v>481</v>
      </c>
      <c r="C94" s="215">
        <v>59</v>
      </c>
      <c r="D94" s="595"/>
      <c r="E94" s="595"/>
      <c r="F94" s="595"/>
      <c r="G94" s="595"/>
      <c r="H94" s="606"/>
    </row>
    <row r="95" spans="2:8" ht="15">
      <c r="B95" s="204"/>
      <c r="C95" s="204"/>
      <c r="D95" s="607"/>
      <c r="E95" s="608"/>
      <c r="F95" s="609"/>
      <c r="G95" s="607"/>
      <c r="H95" s="605"/>
    </row>
    <row r="96" spans="2:8" ht="15">
      <c r="B96" s="425" t="s">
        <v>482</v>
      </c>
      <c r="C96" s="217">
        <v>60</v>
      </c>
      <c r="D96" s="595"/>
      <c r="E96" s="595"/>
      <c r="F96" s="595"/>
      <c r="G96" s="595"/>
      <c r="H96" s="595"/>
    </row>
    <row r="97" spans="2:8" ht="15">
      <c r="B97" s="420" t="s">
        <v>483</v>
      </c>
      <c r="C97" s="215">
        <v>61</v>
      </c>
      <c r="D97" s="595"/>
      <c r="E97" s="595"/>
      <c r="F97" s="595"/>
      <c r="G97" s="595"/>
      <c r="H97" s="606"/>
    </row>
    <row r="98" spans="2:8" ht="15">
      <c r="B98" s="205"/>
      <c r="C98" s="205"/>
      <c r="D98" s="577"/>
      <c r="E98" s="576"/>
      <c r="F98" s="576"/>
      <c r="G98" s="576"/>
      <c r="H98" s="568"/>
    </row>
    <row r="99" spans="2:8" ht="15">
      <c r="B99" s="205"/>
      <c r="C99" s="205"/>
      <c r="D99" s="577"/>
      <c r="E99" s="568"/>
      <c r="F99" s="568"/>
      <c r="G99" s="568"/>
      <c r="H99" s="568"/>
    </row>
    <row r="100" spans="2:8" ht="15">
      <c r="B100" s="205"/>
      <c r="C100" s="205"/>
      <c r="D100" s="577"/>
      <c r="E100" s="568"/>
      <c r="F100" s="568"/>
      <c r="G100" s="568"/>
      <c r="H100" s="568"/>
    </row>
    <row r="101" spans="2:8" ht="15">
      <c r="B101" s="205"/>
      <c r="C101" s="205"/>
      <c r="D101" s="577"/>
      <c r="E101" s="568"/>
      <c r="F101" s="568"/>
      <c r="G101" s="568"/>
      <c r="H101" s="568"/>
    </row>
    <row r="102" spans="2:8" ht="15">
      <c r="B102" s="420" t="s">
        <v>484</v>
      </c>
      <c r="C102" s="215">
        <v>62</v>
      </c>
      <c r="D102" s="595"/>
      <c r="E102" s="568"/>
      <c r="F102" s="568"/>
      <c r="G102" s="568"/>
      <c r="H102" s="568"/>
    </row>
    <row r="103" spans="2:8" ht="15">
      <c r="B103" s="420" t="s">
        <v>485</v>
      </c>
      <c r="C103" s="215">
        <v>63</v>
      </c>
      <c r="D103" s="595"/>
      <c r="E103" s="568"/>
      <c r="F103" s="568"/>
      <c r="G103" s="568"/>
      <c r="H103" s="568"/>
    </row>
    <row r="104" spans="2:8" ht="25.5">
      <c r="B104" s="420" t="s">
        <v>486</v>
      </c>
      <c r="C104" s="215">
        <v>64</v>
      </c>
      <c r="D104" s="596"/>
      <c r="E104" s="584"/>
      <c r="F104" s="568"/>
      <c r="G104" s="568"/>
      <c r="H104" s="568"/>
    </row>
    <row r="105" spans="2:8" ht="15">
      <c r="B105" s="420" t="s">
        <v>487</v>
      </c>
      <c r="C105" s="215">
        <v>65</v>
      </c>
      <c r="D105" s="597"/>
      <c r="E105" s="584"/>
      <c r="F105" s="585"/>
      <c r="G105" s="585"/>
      <c r="H105" s="574"/>
    </row>
    <row r="106" spans="2:8" ht="15">
      <c r="B106" s="420" t="s">
        <v>488</v>
      </c>
      <c r="C106" s="215">
        <v>66</v>
      </c>
      <c r="D106" s="597"/>
      <c r="E106" s="584"/>
      <c r="F106" s="585"/>
      <c r="G106" s="585"/>
      <c r="H106" s="574"/>
    </row>
    <row r="107" spans="2:8" ht="25.5">
      <c r="B107" s="420" t="s">
        <v>489</v>
      </c>
      <c r="C107" s="215">
        <v>67</v>
      </c>
      <c r="D107" s="598"/>
      <c r="E107" s="584"/>
      <c r="F107" s="585"/>
      <c r="G107" s="585"/>
      <c r="H107" s="574"/>
    </row>
    <row r="108" spans="2:8" ht="15">
      <c r="B108" s="205"/>
      <c r="C108" s="205"/>
      <c r="D108" s="576"/>
      <c r="E108" s="584"/>
      <c r="F108" s="585"/>
      <c r="G108" s="585"/>
      <c r="H108" s="574"/>
    </row>
    <row r="109" spans="2:8" ht="15.75">
      <c r="B109" s="203" t="s">
        <v>490</v>
      </c>
      <c r="C109" s="203"/>
      <c r="D109" s="568"/>
      <c r="E109" s="587"/>
      <c r="F109" s="585"/>
      <c r="G109" s="585"/>
      <c r="H109" s="574"/>
    </row>
    <row r="110" spans="2:8" ht="15">
      <c r="B110" s="205"/>
      <c r="C110" s="205"/>
      <c r="D110" s="568"/>
      <c r="E110" s="587"/>
      <c r="F110" s="585"/>
      <c r="G110" s="585"/>
      <c r="H110" s="574"/>
    </row>
    <row r="111" spans="2:8" ht="15">
      <c r="B111" s="201" t="s">
        <v>491</v>
      </c>
      <c r="C111" s="201"/>
      <c r="D111" s="582"/>
      <c r="E111" s="588"/>
      <c r="F111" s="572"/>
      <c r="G111" s="573"/>
      <c r="H111" s="574"/>
    </row>
    <row r="112" spans="2:8" ht="15">
      <c r="B112" s="218" t="s">
        <v>492</v>
      </c>
      <c r="C112" s="218">
        <v>68</v>
      </c>
      <c r="D112" s="589"/>
      <c r="E112" s="590"/>
      <c r="F112" s="572"/>
      <c r="G112" s="573"/>
      <c r="H112" s="574"/>
    </row>
    <row r="113" spans="2:8" ht="15">
      <c r="B113" s="200" t="s">
        <v>493</v>
      </c>
      <c r="C113" s="218">
        <v>69</v>
      </c>
      <c r="D113" s="589"/>
      <c r="E113" s="591"/>
      <c r="F113" s="572"/>
      <c r="G113" s="573"/>
      <c r="H113" s="574"/>
    </row>
    <row r="114" spans="2:8" ht="15">
      <c r="B114" s="200" t="s">
        <v>494</v>
      </c>
      <c r="C114" s="218">
        <v>70</v>
      </c>
      <c r="D114" s="567"/>
      <c r="E114" s="588"/>
      <c r="F114" s="572"/>
      <c r="G114" s="573"/>
      <c r="H114" s="574"/>
    </row>
    <row r="115" spans="2:8" ht="15">
      <c r="B115" s="200" t="s">
        <v>495</v>
      </c>
      <c r="C115" s="218">
        <v>71</v>
      </c>
      <c r="D115" s="589"/>
      <c r="E115" s="590"/>
      <c r="F115" s="572"/>
      <c r="G115" s="573"/>
      <c r="H115" s="574"/>
    </row>
    <row r="116" spans="2:8" ht="15">
      <c r="B116" s="200" t="s">
        <v>496</v>
      </c>
      <c r="C116" s="218">
        <v>72</v>
      </c>
      <c r="D116" s="567"/>
      <c r="E116" s="588"/>
      <c r="F116" s="572"/>
      <c r="G116" s="573"/>
      <c r="H116" s="574"/>
    </row>
    <row r="117" spans="2:8" ht="15">
      <c r="B117" s="200" t="s">
        <v>497</v>
      </c>
      <c r="C117" s="218">
        <v>73</v>
      </c>
      <c r="D117" s="567"/>
      <c r="E117" s="588"/>
      <c r="F117" s="572"/>
      <c r="G117" s="572"/>
      <c r="H117" s="574"/>
    </row>
    <row r="118" spans="2:8" ht="15">
      <c r="B118" s="201" t="s">
        <v>434</v>
      </c>
      <c r="C118" s="218">
        <v>74</v>
      </c>
      <c r="D118" s="567"/>
      <c r="E118" s="588"/>
      <c r="F118" s="572"/>
      <c r="G118" s="572"/>
      <c r="H118" s="574"/>
    </row>
    <row r="119" spans="2:8" ht="15">
      <c r="B119" s="207" t="s">
        <v>435</v>
      </c>
      <c r="C119" s="218">
        <v>75</v>
      </c>
      <c r="D119" s="594"/>
      <c r="E119" s="590"/>
      <c r="F119" s="572"/>
      <c r="G119" s="573"/>
      <c r="H119" s="574"/>
    </row>
    <row r="120" spans="2:8" ht="15">
      <c r="B120" s="208"/>
      <c r="C120" s="208"/>
      <c r="D120" s="591"/>
      <c r="E120" s="591"/>
      <c r="F120" s="591"/>
      <c r="G120" s="591"/>
      <c r="H120" s="574"/>
    </row>
    <row r="121" spans="2:8" ht="15">
      <c r="B121" s="209"/>
      <c r="C121" s="209"/>
      <c r="D121" s="591"/>
      <c r="E121" s="592"/>
      <c r="F121" s="591"/>
      <c r="G121" s="591"/>
      <c r="H121" s="574"/>
    </row>
    <row r="122" spans="2:8" ht="15">
      <c r="B122" s="192" t="s">
        <v>498</v>
      </c>
      <c r="C122" s="192">
        <v>76</v>
      </c>
      <c r="D122" s="567"/>
      <c r="E122" s="593"/>
      <c r="F122" s="591"/>
      <c r="G122" s="591"/>
      <c r="H122" s="574"/>
    </row>
    <row r="123" spans="2:8" ht="15">
      <c r="B123" s="192" t="s">
        <v>499</v>
      </c>
      <c r="C123" s="192">
        <v>77</v>
      </c>
      <c r="D123" s="567"/>
      <c r="E123" s="593"/>
      <c r="F123" s="591"/>
      <c r="G123" s="591"/>
      <c r="H123" s="574"/>
    </row>
    <row r="124" spans="2:8" ht="15">
      <c r="B124" s="210" t="s">
        <v>500</v>
      </c>
      <c r="C124" s="192">
        <v>78</v>
      </c>
      <c r="D124" s="567"/>
      <c r="E124" s="593"/>
      <c r="F124" s="591"/>
      <c r="G124" s="591"/>
      <c r="H124" s="574"/>
    </row>
    <row r="125" s="174" customFormat="1" ht="15"/>
    <row r="126" s="174" customFormat="1" ht="15"/>
    <row r="127" s="174" customFormat="1" ht="15"/>
    <row r="128" s="174" customFormat="1" ht="15"/>
    <row r="129" s="174" customFormat="1" ht="15"/>
    <row r="130" s="174" customFormat="1" ht="15"/>
    <row r="131" s="174" customFormat="1" ht="15"/>
    <row r="132" s="174" customFormat="1" ht="15"/>
    <row r="133" s="174" customFormat="1" ht="15"/>
    <row r="134" s="174" customFormat="1" ht="15"/>
  </sheetData>
  <sheetProtection password="DAB2"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8" scale="49" r:id="rId1"/>
  <headerFooter differentFirst="1">
    <firstFooter>&amp;C&amp;[203/&amp;[268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1">
      <selection activeCell="D13" sqref="D13"/>
    </sheetView>
  </sheetViews>
  <sheetFormatPr defaultColWidth="9.140625" defaultRowHeight="15"/>
  <cols>
    <col min="1" max="1" width="9.140625" style="239" customWidth="1"/>
    <col min="2" max="2" width="59.57421875" style="239" customWidth="1"/>
    <col min="3" max="3" width="5.8515625" style="463" customWidth="1"/>
    <col min="4" max="4" width="24.140625" style="239" customWidth="1"/>
    <col min="5" max="5" width="27.00390625" style="239" customWidth="1"/>
    <col min="6" max="6" width="13.57421875" style="239" customWidth="1"/>
    <col min="7" max="7" width="24.57421875" style="239" customWidth="1"/>
    <col min="8" max="16384" width="9.140625" style="239" customWidth="1"/>
  </cols>
  <sheetData>
    <row r="1" spans="1:6" ht="15">
      <c r="A1" s="305" t="s">
        <v>717</v>
      </c>
      <c r="B1" s="306"/>
      <c r="C1" s="472"/>
      <c r="D1" s="307"/>
      <c r="E1" s="614"/>
      <c r="F1" s="176" t="s">
        <v>419</v>
      </c>
    </row>
    <row r="2" spans="1:6" ht="15.75">
      <c r="A2" s="308" t="s">
        <v>718</v>
      </c>
      <c r="B2" s="307"/>
      <c r="C2" s="452"/>
      <c r="D2" s="307"/>
      <c r="E2" s="615"/>
      <c r="F2" s="174" t="s">
        <v>420</v>
      </c>
    </row>
    <row r="3" spans="1:6" ht="15">
      <c r="A3" s="76"/>
      <c r="B3" s="18"/>
      <c r="C3" s="458"/>
      <c r="D3" s="309"/>
      <c r="E3" s="788"/>
      <c r="F3" s="781"/>
    </row>
    <row r="4" spans="1:7" ht="14.25">
      <c r="A4" s="77" t="s">
        <v>328</v>
      </c>
      <c r="B4" s="77"/>
      <c r="C4" s="459"/>
      <c r="D4" s="223"/>
      <c r="E4" s="309"/>
      <c r="F4" s="309"/>
      <c r="G4" s="309"/>
    </row>
    <row r="5" spans="1:7" ht="14.25">
      <c r="A5" s="77" t="s">
        <v>327</v>
      </c>
      <c r="B5" s="77"/>
      <c r="C5" s="459"/>
      <c r="D5" s="223"/>
      <c r="E5" s="309"/>
      <c r="F5" s="309"/>
      <c r="G5" s="309"/>
    </row>
    <row r="6" spans="1:7" ht="14.25">
      <c r="A6" s="77" t="s">
        <v>410</v>
      </c>
      <c r="B6" s="64"/>
      <c r="C6" s="459"/>
      <c r="D6" s="223"/>
      <c r="E6" s="309"/>
      <c r="F6" s="309"/>
      <c r="G6" s="309"/>
    </row>
    <row r="7" spans="1:7" ht="14.25">
      <c r="A7" s="219" t="s">
        <v>326</v>
      </c>
      <c r="B7" s="222"/>
      <c r="C7" s="460"/>
      <c r="D7" s="223"/>
      <c r="E7" s="38"/>
      <c r="F7" s="78"/>
      <c r="G7" s="51"/>
    </row>
    <row r="8" spans="1:7" ht="14.25">
      <c r="A8" s="79"/>
      <c r="B8" s="72"/>
      <c r="C8" s="461"/>
      <c r="D8" s="72"/>
      <c r="E8" s="72"/>
      <c r="F8" s="72"/>
      <c r="G8" s="9"/>
    </row>
    <row r="9" spans="1:7" ht="14.25">
      <c r="A9" s="80"/>
      <c r="B9" s="72"/>
      <c r="C9" s="461"/>
      <c r="D9" s="81"/>
      <c r="E9" s="38"/>
      <c r="F9" s="78"/>
      <c r="G9" s="63"/>
    </row>
    <row r="10" spans="1:7" ht="28.5">
      <c r="A10" s="69"/>
      <c r="B10" s="73" t="s">
        <v>718</v>
      </c>
      <c r="C10" s="473"/>
      <c r="D10" s="81"/>
      <c r="E10" s="38"/>
      <c r="F10" s="78"/>
      <c r="G10" s="63"/>
    </row>
    <row r="11" spans="1:7" ht="38.25">
      <c r="A11" s="62"/>
      <c r="B11" s="18"/>
      <c r="C11" s="458"/>
      <c r="D11" s="616" t="s">
        <v>1259</v>
      </c>
      <c r="E11" s="616" t="s">
        <v>1260</v>
      </c>
      <c r="F11" s="617"/>
      <c r="G11" s="651" t="s">
        <v>719</v>
      </c>
    </row>
    <row r="12" spans="1:7" ht="14.25">
      <c r="A12" s="62"/>
      <c r="B12" s="59"/>
      <c r="C12" s="474"/>
      <c r="D12" s="618"/>
      <c r="E12" s="619"/>
      <c r="F12" s="617"/>
      <c r="G12" s="649"/>
    </row>
    <row r="13" spans="1:7" ht="14.25">
      <c r="A13" s="83"/>
      <c r="B13" s="355" t="s">
        <v>720</v>
      </c>
      <c r="C13" s="453">
        <v>1</v>
      </c>
      <c r="D13" s="620"/>
      <c r="E13" s="620"/>
      <c r="F13" s="617"/>
      <c r="G13" s="652"/>
    </row>
    <row r="14" spans="1:7" ht="14.25">
      <c r="A14" s="83"/>
      <c r="B14" s="355" t="s">
        <v>1261</v>
      </c>
      <c r="C14" s="453">
        <v>2</v>
      </c>
      <c r="D14" s="620"/>
      <c r="E14" s="620"/>
      <c r="F14" s="617"/>
      <c r="G14" s="652"/>
    </row>
    <row r="15" spans="1:7" ht="14.25">
      <c r="A15" s="83"/>
      <c r="B15" s="355" t="s">
        <v>721</v>
      </c>
      <c r="C15" s="453">
        <v>3</v>
      </c>
      <c r="D15" s="620"/>
      <c r="E15" s="620"/>
      <c r="F15" s="617"/>
      <c r="G15" s="652"/>
    </row>
    <row r="16" spans="1:7" ht="14.25">
      <c r="A16" s="83"/>
      <c r="B16" s="355" t="s">
        <v>722</v>
      </c>
      <c r="C16" s="453">
        <v>4</v>
      </c>
      <c r="D16" s="620"/>
      <c r="E16" s="620"/>
      <c r="F16" s="617"/>
      <c r="G16" s="652"/>
    </row>
    <row r="17" spans="1:7" ht="14.25">
      <c r="A17" s="83"/>
      <c r="B17" s="355" t="s">
        <v>723</v>
      </c>
      <c r="C17" s="453">
        <v>5</v>
      </c>
      <c r="D17" s="620"/>
      <c r="E17" s="620"/>
      <c r="F17" s="617"/>
      <c r="G17" s="652"/>
    </row>
    <row r="18" spans="1:7" ht="14.25">
      <c r="A18" s="83"/>
      <c r="B18" s="355" t="s">
        <v>724</v>
      </c>
      <c r="C18" s="453">
        <v>6</v>
      </c>
      <c r="D18" s="621"/>
      <c r="E18" s="621"/>
      <c r="F18" s="617"/>
      <c r="G18" s="653"/>
    </row>
    <row r="19" spans="1:7" ht="14.25">
      <c r="A19" s="83"/>
      <c r="B19" s="356"/>
      <c r="C19" s="454"/>
      <c r="D19" s="622"/>
      <c r="E19" s="622"/>
      <c r="F19" s="617"/>
      <c r="G19" s="654"/>
    </row>
    <row r="20" spans="1:7" ht="14.25">
      <c r="A20" s="83"/>
      <c r="B20" s="355" t="s">
        <v>725</v>
      </c>
      <c r="C20" s="453">
        <v>7</v>
      </c>
      <c r="D20" s="620"/>
      <c r="E20" s="620"/>
      <c r="F20" s="617"/>
      <c r="G20" s="652"/>
    </row>
    <row r="21" spans="1:7" ht="14.25">
      <c r="A21" s="83"/>
      <c r="B21" s="65"/>
      <c r="C21" s="462"/>
      <c r="D21" s="623"/>
      <c r="E21" s="624"/>
      <c r="F21" s="617"/>
      <c r="G21" s="654"/>
    </row>
    <row r="22" spans="1:7" ht="14.25">
      <c r="A22" s="83"/>
      <c r="B22" s="357" t="s">
        <v>726</v>
      </c>
      <c r="C22" s="453">
        <v>8</v>
      </c>
      <c r="D22" s="688"/>
      <c r="E22" s="688"/>
      <c r="F22" s="617"/>
      <c r="G22" s="654"/>
    </row>
    <row r="23" spans="1:7" ht="14.25">
      <c r="A23" s="83"/>
      <c r="B23" s="65"/>
      <c r="C23" s="462"/>
      <c r="D23" s="625"/>
      <c r="E23" s="624"/>
      <c r="F23" s="617"/>
      <c r="G23" s="654"/>
    </row>
    <row r="24" spans="1:11" ht="14.25">
      <c r="A24" s="83"/>
      <c r="B24" s="355" t="s">
        <v>727</v>
      </c>
      <c r="C24" s="453">
        <v>9</v>
      </c>
      <c r="D24" s="626"/>
      <c r="E24" s="624"/>
      <c r="F24" s="617"/>
      <c r="G24" s="652"/>
      <c r="H24" s="3"/>
      <c r="I24" s="3"/>
      <c r="J24" s="3"/>
      <c r="K24" s="3"/>
    </row>
    <row r="25" spans="1:7" ht="14.25">
      <c r="A25" s="83"/>
      <c r="B25" s="84"/>
      <c r="C25" s="462"/>
      <c r="D25" s="624"/>
      <c r="E25" s="624"/>
      <c r="F25" s="617"/>
      <c r="G25" s="627"/>
    </row>
    <row r="26" spans="1:7" ht="14.25">
      <c r="A26" s="83"/>
      <c r="D26" s="628"/>
      <c r="E26" s="628"/>
      <c r="F26" s="617"/>
      <c r="G26" s="627"/>
    </row>
    <row r="27" spans="1:7" ht="14.25">
      <c r="A27" s="83"/>
      <c r="B27" s="355" t="s">
        <v>1262</v>
      </c>
      <c r="C27" s="453">
        <v>10</v>
      </c>
      <c r="D27" s="620"/>
      <c r="E27" s="624"/>
      <c r="F27" s="617"/>
      <c r="G27" s="629"/>
    </row>
    <row r="28" spans="1:7" ht="14.25">
      <c r="A28" s="83"/>
      <c r="B28" s="355" t="s">
        <v>1263</v>
      </c>
      <c r="C28" s="453">
        <v>11</v>
      </c>
      <c r="D28" s="620"/>
      <c r="E28" s="624"/>
      <c r="F28" s="617"/>
      <c r="G28" s="629"/>
    </row>
    <row r="29" spans="1:7" ht="14.25">
      <c r="A29" s="83"/>
      <c r="B29" s="65"/>
      <c r="C29" s="462"/>
      <c r="D29" s="630"/>
      <c r="E29" s="624"/>
      <c r="F29" s="617"/>
      <c r="G29" s="631"/>
    </row>
    <row r="30" spans="1:7" ht="25.5">
      <c r="A30" s="83"/>
      <c r="B30" s="445" t="s">
        <v>728</v>
      </c>
      <c r="C30" s="456">
        <v>12</v>
      </c>
      <c r="D30" s="650"/>
      <c r="E30" s="622"/>
      <c r="F30" s="617"/>
      <c r="G30" s="632"/>
    </row>
    <row r="31" spans="1:7" ht="14.25">
      <c r="A31" s="83"/>
      <c r="B31" s="85"/>
      <c r="C31" s="457"/>
      <c r="D31" s="622"/>
      <c r="E31" s="622"/>
      <c r="F31" s="617"/>
      <c r="G31" s="633"/>
    </row>
    <row r="32" spans="1:7" ht="14.25">
      <c r="A32" s="83"/>
      <c r="B32" s="476"/>
      <c r="C32" s="477"/>
      <c r="D32" s="626"/>
      <c r="E32" s="622"/>
      <c r="F32" s="617"/>
      <c r="G32" s="633"/>
    </row>
    <row r="33" spans="1:7" ht="25.5">
      <c r="A33" s="83"/>
      <c r="B33" s="444" t="s">
        <v>729</v>
      </c>
      <c r="C33" s="455">
        <v>13</v>
      </c>
      <c r="D33" s="648"/>
      <c r="E33" s="624"/>
      <c r="F33" s="617"/>
      <c r="G33" s="628"/>
    </row>
    <row r="34" spans="1:7" ht="14.25">
      <c r="A34" s="83"/>
      <c r="B34" s="85"/>
      <c r="C34" s="457"/>
      <c r="D34" s="630"/>
      <c r="E34" s="624"/>
      <c r="F34" s="617"/>
      <c r="G34" s="628"/>
    </row>
    <row r="35" spans="1:7" ht="14.25">
      <c r="A35" s="310"/>
      <c r="B35" s="86" t="s">
        <v>1264</v>
      </c>
      <c r="C35" s="457">
        <v>14</v>
      </c>
      <c r="D35" s="634"/>
      <c r="E35" s="624"/>
      <c r="F35" s="617"/>
      <c r="G35" s="628"/>
    </row>
    <row r="36" spans="1:7" ht="14.25">
      <c r="A36" s="88"/>
      <c r="B36" s="87"/>
      <c r="C36" s="464"/>
      <c r="D36" s="630"/>
      <c r="E36" s="624"/>
      <c r="F36" s="617"/>
      <c r="G36" s="628"/>
    </row>
    <row r="37" spans="1:7" ht="28.5">
      <c r="A37" s="83"/>
      <c r="B37" s="443" t="s">
        <v>730</v>
      </c>
      <c r="C37" s="467"/>
      <c r="D37" s="649"/>
      <c r="E37" s="624"/>
      <c r="F37" s="617"/>
      <c r="G37" s="553"/>
    </row>
    <row r="38" spans="1:7" ht="25.5">
      <c r="A38" s="83"/>
      <c r="B38" s="444" t="s">
        <v>731</v>
      </c>
      <c r="C38" s="455">
        <v>15</v>
      </c>
      <c r="D38" s="648"/>
      <c r="E38" s="624"/>
      <c r="F38" s="617"/>
      <c r="G38" s="635"/>
    </row>
    <row r="39" spans="1:7" ht="14.25">
      <c r="A39" s="83"/>
      <c r="B39" s="445" t="s">
        <v>732</v>
      </c>
      <c r="C39" s="456">
        <v>16</v>
      </c>
      <c r="D39" s="648"/>
      <c r="E39" s="624"/>
      <c r="F39" s="617"/>
      <c r="G39" s="635"/>
    </row>
    <row r="40" spans="1:7" ht="14.25">
      <c r="A40" s="83"/>
      <c r="B40" s="86"/>
      <c r="C40" s="457"/>
      <c r="D40" s="630"/>
      <c r="E40" s="624"/>
      <c r="F40" s="617"/>
      <c r="G40" s="553"/>
    </row>
    <row r="41" spans="1:7" ht="25.5">
      <c r="A41" s="83"/>
      <c r="B41" s="358" t="s">
        <v>1265</v>
      </c>
      <c r="C41" s="457">
        <v>17</v>
      </c>
      <c r="D41" s="634"/>
      <c r="E41" s="624"/>
      <c r="F41" s="617"/>
      <c r="G41" s="553"/>
    </row>
    <row r="42" spans="1:7" s="312" customFormat="1" ht="14.25">
      <c r="A42" s="311"/>
      <c r="B42" s="86"/>
      <c r="C42" s="457"/>
      <c r="D42" s="630"/>
      <c r="E42" s="636"/>
      <c r="F42" s="617"/>
      <c r="G42" s="637"/>
    </row>
    <row r="43" spans="1:7" s="312" customFormat="1" ht="14.25">
      <c r="A43" s="81"/>
      <c r="B43" s="439" t="s">
        <v>319</v>
      </c>
      <c r="C43" s="465"/>
      <c r="D43" s="649"/>
      <c r="E43" s="636"/>
      <c r="F43" s="617"/>
      <c r="G43" s="637"/>
    </row>
    <row r="44" spans="1:7" s="312" customFormat="1" ht="28.5">
      <c r="A44" s="81"/>
      <c r="B44" s="440" t="s">
        <v>297</v>
      </c>
      <c r="C44" s="456">
        <v>18</v>
      </c>
      <c r="D44" s="648"/>
      <c r="E44" s="636"/>
      <c r="F44" s="617"/>
      <c r="G44" s="637"/>
    </row>
    <row r="45" spans="1:7" s="312" customFormat="1" ht="28.5">
      <c r="A45" s="81"/>
      <c r="B45" s="441" t="s">
        <v>318</v>
      </c>
      <c r="C45" s="456">
        <v>19</v>
      </c>
      <c r="D45" s="648"/>
      <c r="E45" s="636"/>
      <c r="F45" s="617"/>
      <c r="G45" s="637"/>
    </row>
    <row r="46" spans="1:7" s="312" customFormat="1" ht="27" customHeight="1">
      <c r="A46" s="81"/>
      <c r="B46" s="442" t="s">
        <v>317</v>
      </c>
      <c r="C46" s="465">
        <v>20</v>
      </c>
      <c r="D46" s="648"/>
      <c r="E46" s="636"/>
      <c r="F46" s="617"/>
      <c r="G46" s="637"/>
    </row>
    <row r="47" spans="1:7" s="312" customFormat="1" ht="14.25">
      <c r="A47" s="81"/>
      <c r="B47" s="441" t="s">
        <v>7</v>
      </c>
      <c r="C47" s="456">
        <v>21</v>
      </c>
      <c r="D47" s="648"/>
      <c r="E47" s="636"/>
      <c r="F47" s="617"/>
      <c r="G47" s="637"/>
    </row>
    <row r="48" spans="1:7" s="312" customFormat="1" ht="14.25">
      <c r="A48" s="81"/>
      <c r="B48" s="436"/>
      <c r="C48" s="456"/>
      <c r="D48" s="649"/>
      <c r="E48" s="636"/>
      <c r="F48" s="617"/>
      <c r="G48" s="637"/>
    </row>
    <row r="49" spans="1:7" ht="28.5">
      <c r="A49" s="83"/>
      <c r="B49" s="436" t="s">
        <v>316</v>
      </c>
      <c r="C49" s="456">
        <v>22</v>
      </c>
      <c r="D49" s="648"/>
      <c r="E49" s="624"/>
      <c r="F49" s="617"/>
      <c r="G49" s="628"/>
    </row>
    <row r="50" spans="1:7" ht="14.25">
      <c r="A50" s="90"/>
      <c r="B50" s="65"/>
      <c r="C50" s="462"/>
      <c r="D50" s="638"/>
      <c r="E50" s="624"/>
      <c r="F50" s="617"/>
      <c r="G50" s="628"/>
    </row>
    <row r="51" spans="1:7" ht="14.25">
      <c r="A51" s="83"/>
      <c r="B51" s="74"/>
      <c r="C51" s="466"/>
      <c r="D51" s="630"/>
      <c r="E51" s="624"/>
      <c r="F51" s="639"/>
      <c r="G51" s="628"/>
    </row>
    <row r="52" spans="1:7" ht="28.5">
      <c r="A52" s="83"/>
      <c r="B52" s="125" t="s">
        <v>733</v>
      </c>
      <c r="C52" s="475">
        <v>23</v>
      </c>
      <c r="D52" s="626"/>
      <c r="E52" s="624"/>
      <c r="F52" s="617"/>
      <c r="G52" s="628"/>
    </row>
    <row r="53" spans="1:7" ht="14.25">
      <c r="A53" s="83"/>
      <c r="B53" s="436" t="s">
        <v>734</v>
      </c>
      <c r="C53" s="456">
        <v>24</v>
      </c>
      <c r="D53" s="648"/>
      <c r="E53" s="624"/>
      <c r="F53" s="619"/>
      <c r="G53" s="628"/>
    </row>
    <row r="54" spans="1:7" ht="14.25">
      <c r="A54" s="66"/>
      <c r="B54" s="435" t="s">
        <v>735</v>
      </c>
      <c r="C54" s="456">
        <v>25</v>
      </c>
      <c r="D54" s="648"/>
      <c r="E54" s="624"/>
      <c r="F54" s="640"/>
      <c r="G54" s="628"/>
    </row>
    <row r="55" spans="1:7" s="312" customFormat="1" ht="14.25">
      <c r="A55" s="81"/>
      <c r="B55" s="84"/>
      <c r="C55" s="462"/>
      <c r="D55" s="641"/>
      <c r="E55" s="617"/>
      <c r="F55" s="642"/>
      <c r="G55" s="637"/>
    </row>
    <row r="56" spans="1:7" s="312" customFormat="1" ht="28.5">
      <c r="A56" s="81"/>
      <c r="B56" s="437" t="s">
        <v>12</v>
      </c>
      <c r="C56" s="467">
        <v>26</v>
      </c>
      <c r="D56" s="648"/>
      <c r="E56" s="643"/>
      <c r="F56" s="642"/>
      <c r="G56" s="637"/>
    </row>
    <row r="57" spans="1:7" ht="14.25">
      <c r="A57" s="3"/>
      <c r="B57" s="91"/>
      <c r="C57" s="468"/>
      <c r="D57" s="644"/>
      <c r="E57" s="624"/>
      <c r="F57" s="645"/>
      <c r="G57" s="628"/>
    </row>
    <row r="58" spans="1:7" ht="14.25">
      <c r="A58" s="3"/>
      <c r="B58" s="437" t="s">
        <v>736</v>
      </c>
      <c r="C58" s="467"/>
      <c r="D58" s="647"/>
      <c r="E58" s="624"/>
      <c r="F58" s="645"/>
      <c r="G58" s="628"/>
    </row>
    <row r="59" spans="1:7" ht="14.25">
      <c r="A59" s="3"/>
      <c r="B59" s="437"/>
      <c r="C59" s="467"/>
      <c r="D59" s="647"/>
      <c r="E59" s="624"/>
      <c r="F59" s="645"/>
      <c r="G59" s="628"/>
    </row>
    <row r="60" spans="1:7" ht="42.75">
      <c r="A60" s="3"/>
      <c r="B60" s="436" t="s">
        <v>737</v>
      </c>
      <c r="C60" s="456">
        <v>27</v>
      </c>
      <c r="D60" s="648"/>
      <c r="E60" s="624"/>
      <c r="F60" s="645"/>
      <c r="G60" s="628"/>
    </row>
    <row r="61" spans="1:7" ht="14.25">
      <c r="A61" s="3"/>
      <c r="B61" s="436" t="s">
        <v>738</v>
      </c>
      <c r="C61" s="456">
        <v>28</v>
      </c>
      <c r="D61" s="648"/>
      <c r="E61" s="624"/>
      <c r="F61" s="645"/>
      <c r="G61" s="628"/>
    </row>
    <row r="62" spans="1:7" ht="14.25">
      <c r="A62" s="3"/>
      <c r="B62" s="46"/>
      <c r="C62" s="469"/>
      <c r="D62" s="646"/>
      <c r="E62" s="624"/>
      <c r="F62" s="645"/>
      <c r="G62" s="628"/>
    </row>
    <row r="63" spans="1:7" ht="14.25">
      <c r="A63" s="3"/>
      <c r="B63" s="46"/>
      <c r="C63" s="469"/>
      <c r="D63" s="646"/>
      <c r="E63" s="624"/>
      <c r="F63" s="645"/>
      <c r="G63" s="628"/>
    </row>
    <row r="64" spans="1:7" ht="14.25">
      <c r="A64" s="3"/>
      <c r="B64" s="65" t="s">
        <v>739</v>
      </c>
      <c r="C64" s="462">
        <v>29</v>
      </c>
      <c r="D64" s="620"/>
      <c r="E64" s="645"/>
      <c r="F64" s="645"/>
      <c r="G64" s="628"/>
    </row>
    <row r="65" spans="1:7" ht="14.25">
      <c r="A65" s="3"/>
      <c r="B65" s="65" t="s">
        <v>740</v>
      </c>
      <c r="C65" s="462">
        <v>30</v>
      </c>
      <c r="D65" s="620"/>
      <c r="E65" s="645"/>
      <c r="F65" s="645"/>
      <c r="G65" s="628"/>
    </row>
    <row r="66" spans="1:7" ht="14.25">
      <c r="A66" s="3"/>
      <c r="B66" s="92"/>
      <c r="C66" s="470"/>
      <c r="D66" s="92"/>
      <c r="E66" s="92"/>
      <c r="F66" s="92"/>
      <c r="G66" s="18"/>
    </row>
    <row r="67" spans="1:7" ht="14.25">
      <c r="A67" s="3"/>
      <c r="B67" s="92"/>
      <c r="C67" s="470"/>
      <c r="D67" s="92"/>
      <c r="E67" s="92"/>
      <c r="F67" s="92"/>
      <c r="G67" s="18"/>
    </row>
    <row r="68" spans="1:7" ht="14.25">
      <c r="A68" s="3"/>
      <c r="B68" s="3"/>
      <c r="C68" s="471"/>
      <c r="D68" s="3"/>
      <c r="E68" s="3"/>
      <c r="F68" s="3"/>
      <c r="G68"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8" scale="55" r:id="rId1"/>
  <headerFooter differentFirst="1">
    <firstFooter>&amp;C&amp;[205/&amp;[268</first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Q48"/>
  <sheetViews>
    <sheetView showGridLines="0" zoomScale="70" zoomScaleNormal="70" zoomScalePageLayoutView="0" workbookViewId="0" topLeftCell="A1">
      <selection activeCell="D16" sqref="D16"/>
    </sheetView>
  </sheetViews>
  <sheetFormatPr defaultColWidth="9.140625" defaultRowHeight="15"/>
  <cols>
    <col min="1" max="1" width="9.140625" style="12" customWidth="1"/>
    <col min="2" max="2" width="62.00390625" style="12" customWidth="1"/>
    <col min="3" max="3" width="10.8515625" style="227" customWidth="1"/>
    <col min="4" max="4" width="18.28125" style="12" customWidth="1"/>
    <col min="5" max="5" width="12.7109375" style="12" customWidth="1"/>
    <col min="6" max="6" width="21.140625" style="12" customWidth="1"/>
    <col min="7" max="7" width="20.140625" style="12" customWidth="1"/>
    <col min="8" max="8" width="28.8515625" style="12" customWidth="1"/>
    <col min="9" max="9" width="20.140625" style="12" customWidth="1"/>
    <col min="10" max="10" width="28.00390625" style="12" customWidth="1"/>
    <col min="11" max="11" width="23.28125" style="12" customWidth="1"/>
    <col min="12" max="12" width="17.57421875" style="12" customWidth="1"/>
    <col min="13" max="13" width="13.7109375" style="12" customWidth="1"/>
    <col min="14" max="16384" width="9.140625" style="12" customWidth="1"/>
  </cols>
  <sheetData>
    <row r="1" spans="1:7" ht="15.75">
      <c r="A1" s="171"/>
      <c r="F1" s="175"/>
      <c r="G1" s="176" t="s">
        <v>419</v>
      </c>
    </row>
    <row r="2" spans="1:11" ht="16.5" customHeight="1">
      <c r="A2" s="5" t="s">
        <v>17</v>
      </c>
      <c r="B2" s="104"/>
      <c r="C2" s="22"/>
      <c r="D2" s="18"/>
      <c r="E2" s="18"/>
      <c r="F2" s="177"/>
      <c r="G2" s="174" t="s">
        <v>420</v>
      </c>
      <c r="H2" s="105"/>
      <c r="I2" s="75"/>
      <c r="J2" s="75"/>
      <c r="K2" s="18"/>
    </row>
    <row r="3" spans="1:11" ht="15">
      <c r="A3" s="6" t="s">
        <v>597</v>
      </c>
      <c r="B3" s="18"/>
      <c r="C3" s="21"/>
      <c r="D3" s="18"/>
      <c r="E3" s="18"/>
      <c r="F3" s="788"/>
      <c r="G3" s="781"/>
      <c r="H3" s="105"/>
      <c r="I3" s="75"/>
      <c r="J3" s="75"/>
      <c r="K3" s="18"/>
    </row>
    <row r="4" spans="1:11" ht="21.75" customHeight="1">
      <c r="A4" s="106"/>
      <c r="B4" s="38"/>
      <c r="C4" s="38"/>
      <c r="D4" s="38"/>
      <c r="E4" s="38"/>
      <c r="F4" s="38"/>
      <c r="G4" s="38"/>
      <c r="H4" s="38"/>
      <c r="I4" s="38"/>
      <c r="J4" s="38"/>
      <c r="K4" s="18"/>
    </row>
    <row r="5" spans="1:11" ht="14.25">
      <c r="A5" s="219" t="s">
        <v>298</v>
      </c>
      <c r="B5" s="220"/>
      <c r="C5" s="220">
        <v>1</v>
      </c>
      <c r="D5" s="674"/>
      <c r="E5" s="655"/>
      <c r="F5" s="866"/>
      <c r="G5" s="866"/>
      <c r="H5" s="866"/>
      <c r="I5" s="867"/>
      <c r="J5" s="867"/>
      <c r="K5" s="103"/>
    </row>
    <row r="6" spans="1:11" ht="14.25">
      <c r="A6" s="219" t="s">
        <v>299</v>
      </c>
      <c r="B6" s="220"/>
      <c r="C6" s="220">
        <v>2</v>
      </c>
      <c r="D6" s="674"/>
      <c r="E6" s="655"/>
      <c r="F6" s="618"/>
      <c r="G6" s="618"/>
      <c r="H6" s="618"/>
      <c r="I6" s="656"/>
      <c r="J6" s="656"/>
      <c r="K6" s="103"/>
    </row>
    <row r="7" spans="1:11" ht="14.25">
      <c r="A7" s="219" t="s">
        <v>300</v>
      </c>
      <c r="B7" s="220"/>
      <c r="C7" s="220">
        <v>3</v>
      </c>
      <c r="D7" s="674"/>
      <c r="E7" s="655"/>
      <c r="F7" s="618"/>
      <c r="G7" s="618"/>
      <c r="H7" s="618"/>
      <c r="I7" s="656"/>
      <c r="J7" s="656"/>
      <c r="K7" s="103"/>
    </row>
    <row r="8" spans="1:11" ht="14.25">
      <c r="A8" s="219" t="s">
        <v>301</v>
      </c>
      <c r="B8" s="220"/>
      <c r="C8" s="220">
        <v>4</v>
      </c>
      <c r="D8" s="674"/>
      <c r="E8" s="655"/>
      <c r="F8" s="618"/>
      <c r="G8" s="618"/>
      <c r="H8" s="618"/>
      <c r="I8" s="656"/>
      <c r="J8" s="656"/>
      <c r="K8" s="103"/>
    </row>
    <row r="9" spans="1:11" ht="14.25">
      <c r="A9" s="219" t="s">
        <v>327</v>
      </c>
      <c r="B9" s="222"/>
      <c r="C9" s="220">
        <v>5</v>
      </c>
      <c r="D9" s="675"/>
      <c r="E9" s="657"/>
      <c r="F9" s="618"/>
      <c r="G9" s="618"/>
      <c r="H9" s="618"/>
      <c r="I9" s="656"/>
      <c r="J9" s="656"/>
      <c r="K9" s="103"/>
    </row>
    <row r="10" spans="1:11" ht="14.25">
      <c r="A10" s="96" t="s">
        <v>410</v>
      </c>
      <c r="B10" s="108"/>
      <c r="C10" s="220">
        <v>6</v>
      </c>
      <c r="D10" s="648"/>
      <c r="E10" s="657"/>
      <c r="F10" s="618"/>
      <c r="G10" s="618"/>
      <c r="H10" s="618"/>
      <c r="I10" s="656"/>
      <c r="J10" s="656"/>
      <c r="K10" s="103"/>
    </row>
    <row r="11" spans="1:11" ht="14.25">
      <c r="A11" s="76"/>
      <c r="B11" s="3"/>
      <c r="D11" s="657"/>
      <c r="E11" s="657"/>
      <c r="F11" s="618"/>
      <c r="G11" s="618"/>
      <c r="H11" s="618"/>
      <c r="I11" s="656"/>
      <c r="J11" s="656"/>
      <c r="K11" s="103"/>
    </row>
    <row r="12" spans="1:11" ht="45" customHeight="1">
      <c r="A12" s="62"/>
      <c r="B12" s="59" t="s">
        <v>573</v>
      </c>
      <c r="C12" s="38"/>
      <c r="D12" s="868" t="s">
        <v>1253</v>
      </c>
      <c r="E12" s="869"/>
      <c r="F12" s="868" t="s">
        <v>1254</v>
      </c>
      <c r="G12" s="869"/>
      <c r="H12" s="869"/>
      <c r="I12" s="869"/>
      <c r="J12" s="870"/>
      <c r="K12" s="38"/>
    </row>
    <row r="13" spans="1:11" ht="145.5" customHeight="1">
      <c r="A13" s="62"/>
      <c r="B13" s="59"/>
      <c r="C13" s="38"/>
      <c r="D13" s="658" t="s">
        <v>574</v>
      </c>
      <c r="E13" s="659" t="s">
        <v>575</v>
      </c>
      <c r="F13" s="659" t="s">
        <v>574</v>
      </c>
      <c r="G13" s="659" t="s">
        <v>1255</v>
      </c>
      <c r="H13" s="659" t="s">
        <v>644</v>
      </c>
      <c r="I13" s="659" t="s">
        <v>1477</v>
      </c>
      <c r="J13" s="659" t="s">
        <v>639</v>
      </c>
      <c r="K13" s="38"/>
    </row>
    <row r="14" spans="1:11" ht="14.25">
      <c r="A14" s="61"/>
      <c r="B14" s="70"/>
      <c r="C14" s="228"/>
      <c r="D14" s="633"/>
      <c r="E14" s="633"/>
      <c r="F14" s="633"/>
      <c r="G14" s="633"/>
      <c r="H14" s="633"/>
      <c r="I14" s="633"/>
      <c r="J14" s="633"/>
      <c r="K14" s="18"/>
    </row>
    <row r="15" spans="1:11" ht="14.25">
      <c r="A15" s="61"/>
      <c r="B15" s="68" t="s">
        <v>576</v>
      </c>
      <c r="C15" s="228">
        <v>7</v>
      </c>
      <c r="D15" s="527"/>
      <c r="E15" s="527"/>
      <c r="F15" s="527"/>
      <c r="G15" s="660"/>
      <c r="H15" s="626"/>
      <c r="I15" s="661"/>
      <c r="J15" s="626"/>
      <c r="K15" s="18"/>
    </row>
    <row r="16" spans="1:11" ht="32.25" customHeight="1">
      <c r="A16" s="61"/>
      <c r="B16" s="110" t="s">
        <v>578</v>
      </c>
      <c r="C16" s="228">
        <v>8</v>
      </c>
      <c r="D16" s="626"/>
      <c r="E16" s="626"/>
      <c r="F16" s="626"/>
      <c r="G16" s="662"/>
      <c r="H16" s="662"/>
      <c r="I16" s="626"/>
      <c r="J16" s="662"/>
      <c r="K16" s="18"/>
    </row>
    <row r="17" spans="1:11" ht="37.5" customHeight="1">
      <c r="A17" s="61"/>
      <c r="B17" s="110" t="s">
        <v>579</v>
      </c>
      <c r="C17" s="228">
        <v>9</v>
      </c>
      <c r="D17" s="626"/>
      <c r="E17" s="626"/>
      <c r="F17" s="626"/>
      <c r="G17" s="626"/>
      <c r="H17" s="626"/>
      <c r="I17" s="626"/>
      <c r="J17" s="626"/>
      <c r="K17" s="18"/>
    </row>
    <row r="18" spans="1:11" ht="14.25">
      <c r="A18" s="61"/>
      <c r="B18" s="70"/>
      <c r="C18" s="228"/>
      <c r="D18" s="527"/>
      <c r="E18" s="527"/>
      <c r="F18" s="527"/>
      <c r="G18" s="527"/>
      <c r="H18" s="802"/>
      <c r="I18" s="527"/>
      <c r="J18" s="802"/>
      <c r="K18" s="18"/>
    </row>
    <row r="19" spans="1:11" ht="14.25">
      <c r="A19" s="61"/>
      <c r="B19" s="68" t="s">
        <v>580</v>
      </c>
      <c r="C19" s="228">
        <v>10</v>
      </c>
      <c r="D19" s="527"/>
      <c r="E19" s="527"/>
      <c r="F19" s="663"/>
      <c r="G19" s="664"/>
      <c r="H19" s="626"/>
      <c r="I19" s="665"/>
      <c r="J19" s="626"/>
      <c r="K19" s="18"/>
    </row>
    <row r="20" spans="1:11" ht="33" customHeight="1">
      <c r="A20" s="61"/>
      <c r="B20" s="111" t="s">
        <v>583</v>
      </c>
      <c r="C20" s="23">
        <v>11</v>
      </c>
      <c r="D20" s="626"/>
      <c r="E20" s="626"/>
      <c r="F20" s="626"/>
      <c r="G20" s="626"/>
      <c r="H20" s="803"/>
      <c r="I20" s="626"/>
      <c r="J20" s="803"/>
      <c r="K20" s="18"/>
    </row>
    <row r="21" spans="1:11" ht="14.25">
      <c r="A21" s="61"/>
      <c r="B21" s="112" t="s">
        <v>583</v>
      </c>
      <c r="C21" s="23">
        <v>12</v>
      </c>
      <c r="D21" s="666"/>
      <c r="E21" s="811"/>
      <c r="F21" s="667"/>
      <c r="G21" s="812"/>
      <c r="H21" s="812"/>
      <c r="I21" s="812"/>
      <c r="J21" s="812"/>
      <c r="K21" s="18"/>
    </row>
    <row r="22" spans="1:11" ht="14.25">
      <c r="A22" s="61"/>
      <c r="B22" s="112" t="s">
        <v>584</v>
      </c>
      <c r="C22" s="23">
        <v>13</v>
      </c>
      <c r="D22" s="666"/>
      <c r="E22" s="811"/>
      <c r="F22" s="667"/>
      <c r="G22" s="812"/>
      <c r="H22" s="812"/>
      <c r="I22" s="812"/>
      <c r="J22" s="812"/>
      <c r="K22" s="18"/>
    </row>
    <row r="23" spans="1:11" s="113" customFormat="1" ht="14.25">
      <c r="A23" s="97"/>
      <c r="B23" s="112" t="s">
        <v>302</v>
      </c>
      <c r="C23" s="23">
        <v>14</v>
      </c>
      <c r="D23" s="666"/>
      <c r="E23" s="811"/>
      <c r="F23" s="667"/>
      <c r="G23" s="812"/>
      <c r="H23" s="812"/>
      <c r="I23" s="812"/>
      <c r="J23" s="812"/>
      <c r="K23" s="18"/>
    </row>
    <row r="24" spans="1:11" ht="36.75" customHeight="1">
      <c r="A24" s="61"/>
      <c r="B24" s="111" t="s">
        <v>585</v>
      </c>
      <c r="C24" s="23">
        <v>15</v>
      </c>
      <c r="D24" s="662"/>
      <c r="E24" s="626"/>
      <c r="F24" s="662"/>
      <c r="G24" s="626"/>
      <c r="H24" s="662"/>
      <c r="I24" s="626"/>
      <c r="J24" s="662"/>
      <c r="K24" s="18"/>
    </row>
    <row r="25" spans="1:11" ht="14.25">
      <c r="A25" s="61"/>
      <c r="B25" s="112" t="s">
        <v>586</v>
      </c>
      <c r="C25" s="23">
        <v>16</v>
      </c>
      <c r="D25" s="620"/>
      <c r="E25" s="811"/>
      <c r="F25" s="620"/>
      <c r="G25" s="812"/>
      <c r="H25" s="812"/>
      <c r="I25" s="812"/>
      <c r="J25" s="812"/>
      <c r="K25" s="18"/>
    </row>
    <row r="26" spans="1:11" ht="14.25">
      <c r="A26" s="61"/>
      <c r="B26" s="112" t="s">
        <v>587</v>
      </c>
      <c r="C26" s="23">
        <v>17</v>
      </c>
      <c r="D26" s="620"/>
      <c r="E26" s="811"/>
      <c r="F26" s="620"/>
      <c r="G26" s="812"/>
      <c r="H26" s="812"/>
      <c r="I26" s="812"/>
      <c r="J26" s="812"/>
      <c r="K26" s="18"/>
    </row>
    <row r="27" spans="1:43" s="113" customFormat="1" ht="14.25">
      <c r="A27" s="97"/>
      <c r="B27" s="112" t="s">
        <v>303</v>
      </c>
      <c r="C27" s="23">
        <v>18</v>
      </c>
      <c r="D27" s="620"/>
      <c r="E27" s="811"/>
      <c r="F27" s="620"/>
      <c r="G27" s="812"/>
      <c r="H27" s="812"/>
      <c r="I27" s="812"/>
      <c r="J27" s="812"/>
      <c r="K27" s="7"/>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row>
    <row r="28" spans="1:43" ht="14.25">
      <c r="A28" s="48"/>
      <c r="B28" s="34"/>
      <c r="C28" s="23"/>
      <c r="D28" s="668"/>
      <c r="E28" s="668"/>
      <c r="F28" s="668"/>
      <c r="G28" s="527"/>
      <c r="H28" s="542"/>
      <c r="I28" s="527"/>
      <c r="J28" s="542"/>
      <c r="K28" s="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s="115" customFormat="1" ht="36.75" customHeight="1">
      <c r="A29" s="48"/>
      <c r="B29" s="7" t="s">
        <v>581</v>
      </c>
      <c r="C29" s="22">
        <v>17</v>
      </c>
      <c r="D29" s="626"/>
      <c r="E29" s="626"/>
      <c r="F29" s="626"/>
      <c r="G29" s="626"/>
      <c r="H29" s="626"/>
      <c r="I29" s="626"/>
      <c r="J29" s="626"/>
      <c r="K29" s="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4.25">
      <c r="A30" s="48"/>
      <c r="B30" s="34"/>
      <c r="C30" s="23"/>
      <c r="D30" s="668"/>
      <c r="E30" s="668"/>
      <c r="F30" s="668"/>
      <c r="G30" s="527"/>
      <c r="H30" s="668"/>
      <c r="I30" s="527"/>
      <c r="J30" s="668"/>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4.25">
      <c r="A31" s="48"/>
      <c r="B31" s="56" t="s">
        <v>582</v>
      </c>
      <c r="C31" s="23">
        <v>18</v>
      </c>
      <c r="D31" s="527"/>
      <c r="E31" s="527"/>
      <c r="F31" s="663"/>
      <c r="G31" s="664"/>
      <c r="H31" s="626"/>
      <c r="I31" s="665"/>
      <c r="J31" s="626"/>
      <c r="K31" s="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14.25">
      <c r="A32" s="48"/>
      <c r="B32" s="111" t="s">
        <v>1463</v>
      </c>
      <c r="C32" s="23">
        <v>19</v>
      </c>
      <c r="D32" s="626"/>
      <c r="E32" s="626"/>
      <c r="F32" s="626"/>
      <c r="G32" s="626"/>
      <c r="H32" s="626"/>
      <c r="I32" s="626"/>
      <c r="J32" s="626"/>
      <c r="K32" s="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4.25">
      <c r="A33" s="48"/>
      <c r="B33" s="111"/>
      <c r="C33" s="23"/>
      <c r="D33" s="668"/>
      <c r="E33" s="668"/>
      <c r="F33" s="668"/>
      <c r="G33" s="527"/>
      <c r="H33" s="668"/>
      <c r="I33" s="527"/>
      <c r="J33" s="668"/>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4.25">
      <c r="A34" s="48"/>
      <c r="B34" s="111" t="s">
        <v>588</v>
      </c>
      <c r="C34" s="23">
        <v>20</v>
      </c>
      <c r="D34" s="668"/>
      <c r="E34" s="668"/>
      <c r="F34" s="668"/>
      <c r="G34" s="668"/>
      <c r="H34" s="626"/>
      <c r="I34" s="669"/>
      <c r="J34" s="626"/>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34.5" customHeight="1">
      <c r="A35" s="48"/>
      <c r="B35" s="112" t="s">
        <v>589</v>
      </c>
      <c r="C35" s="23">
        <v>21</v>
      </c>
      <c r="D35" s="626"/>
      <c r="E35" s="626"/>
      <c r="F35" s="626"/>
      <c r="G35" s="626"/>
      <c r="H35" s="662"/>
      <c r="I35" s="626"/>
      <c r="J35" s="626"/>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38.25" customHeight="1">
      <c r="A36" s="48"/>
      <c r="B36" s="112" t="s">
        <v>590</v>
      </c>
      <c r="C36" s="23">
        <v>22</v>
      </c>
      <c r="D36" s="626"/>
      <c r="E36" s="626"/>
      <c r="F36" s="626"/>
      <c r="G36" s="626"/>
      <c r="H36" s="662"/>
      <c r="I36" s="626"/>
      <c r="J36" s="626"/>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s="115" customFormat="1" ht="28.5">
      <c r="A37" s="48"/>
      <c r="B37" s="446" t="s">
        <v>1464</v>
      </c>
      <c r="C37" s="40">
        <v>23</v>
      </c>
      <c r="D37" s="626"/>
      <c r="E37" s="626"/>
      <c r="F37" s="626"/>
      <c r="G37" s="626"/>
      <c r="H37" s="662"/>
      <c r="I37" s="626"/>
      <c r="J37" s="626"/>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43" ht="14.25">
      <c r="A38" s="48"/>
      <c r="B38" s="112"/>
      <c r="C38" s="23"/>
      <c r="D38" s="668"/>
      <c r="E38" s="668"/>
      <c r="F38" s="668"/>
      <c r="G38" s="527"/>
      <c r="H38" s="542"/>
      <c r="I38" s="527"/>
      <c r="J38" s="542"/>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14.25">
      <c r="A39" s="48"/>
      <c r="B39" s="56" t="s">
        <v>593</v>
      </c>
      <c r="C39" s="23">
        <v>24</v>
      </c>
      <c r="D39" s="626"/>
      <c r="E39" s="626"/>
      <c r="F39" s="812"/>
      <c r="G39" s="812"/>
      <c r="H39" s="626"/>
      <c r="I39" s="812"/>
      <c r="J39" s="626"/>
      <c r="K39" s="116"/>
      <c r="L39" s="54"/>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row>
    <row r="40" spans="1:43" ht="14.25">
      <c r="A40" s="48"/>
      <c r="B40" s="112"/>
      <c r="C40" s="23"/>
      <c r="D40" s="668"/>
      <c r="E40" s="668"/>
      <c r="F40" s="527"/>
      <c r="G40" s="527"/>
      <c r="H40" s="542"/>
      <c r="I40" s="527"/>
      <c r="J40" s="542"/>
      <c r="K40" s="7"/>
      <c r="L40" s="54"/>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ht="14.25">
      <c r="A41" s="48"/>
      <c r="B41" s="56" t="s">
        <v>591</v>
      </c>
      <c r="C41" s="23">
        <v>25</v>
      </c>
      <c r="D41" s="626"/>
      <c r="E41" s="626"/>
      <c r="F41" s="812"/>
      <c r="G41" s="812"/>
      <c r="H41" s="626"/>
      <c r="I41" s="812"/>
      <c r="J41" s="626"/>
      <c r="K41" s="116"/>
      <c r="L41" s="54"/>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3" ht="14.25">
      <c r="A42" s="48"/>
      <c r="B42" s="112"/>
      <c r="C42" s="23"/>
      <c r="D42" s="668"/>
      <c r="E42" s="668"/>
      <c r="F42" s="668"/>
      <c r="G42" s="668"/>
      <c r="H42" s="542"/>
      <c r="I42" s="668"/>
      <c r="J42" s="542"/>
      <c r="K42" s="7"/>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row>
    <row r="43" spans="1:43" s="115" customFormat="1" ht="14.25">
      <c r="A43" s="48"/>
      <c r="B43" s="102" t="s">
        <v>304</v>
      </c>
      <c r="C43" s="229">
        <v>26</v>
      </c>
      <c r="D43" s="813"/>
      <c r="E43" s="813"/>
      <c r="F43" s="813"/>
      <c r="G43" s="813"/>
      <c r="H43" s="626"/>
      <c r="I43" s="813"/>
      <c r="J43" s="626"/>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1:43" ht="14.25">
      <c r="A44" s="48"/>
      <c r="B44" s="112"/>
      <c r="C44" s="23"/>
      <c r="D44" s="668"/>
      <c r="E44" s="668"/>
      <c r="F44" s="527"/>
      <c r="G44" s="527"/>
      <c r="H44" s="542"/>
      <c r="I44" s="527"/>
      <c r="J44" s="542"/>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14.25">
      <c r="A45" s="48"/>
      <c r="B45" s="56" t="s">
        <v>592</v>
      </c>
      <c r="C45" s="23">
        <v>27</v>
      </c>
      <c r="D45" s="668"/>
      <c r="E45" s="668"/>
      <c r="F45" s="527"/>
      <c r="G45" s="527"/>
      <c r="H45" s="626"/>
      <c r="I45" s="523"/>
      <c r="J45" s="626"/>
      <c r="K45" s="7"/>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row>
    <row r="46" spans="1:43" ht="14.25">
      <c r="A46" s="48"/>
      <c r="B46" s="112"/>
      <c r="C46" s="23"/>
      <c r="D46" s="668"/>
      <c r="E46" s="668"/>
      <c r="F46" s="527"/>
      <c r="G46" s="527"/>
      <c r="H46" s="542"/>
      <c r="I46" s="527"/>
      <c r="J46" s="542"/>
      <c r="K46" s="7"/>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row>
    <row r="47" spans="1:43" ht="38.25" customHeight="1">
      <c r="A47" s="61"/>
      <c r="B47" s="101" t="s">
        <v>596</v>
      </c>
      <c r="C47" s="228">
        <v>28</v>
      </c>
      <c r="D47" s="670"/>
      <c r="E47" s="670"/>
      <c r="F47" s="633"/>
      <c r="G47" s="671"/>
      <c r="H47" s="626"/>
      <c r="I47" s="668"/>
      <c r="J47" s="626"/>
      <c r="K47" s="7"/>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row>
    <row r="48" spans="1:43" ht="14.25">
      <c r="A48" s="66"/>
      <c r="B48" s="91"/>
      <c r="C48" s="230"/>
      <c r="D48" s="68"/>
      <c r="E48" s="68"/>
      <c r="F48" s="18"/>
      <c r="G48" s="18"/>
      <c r="H48" s="61"/>
      <c r="I48" s="61"/>
      <c r="J48" s="61"/>
      <c r="K48" s="7"/>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sheetData>
  <sheetProtection password="DAB2" sheet="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39" r:id="rId1"/>
  <headerFooter differentFirst="1">
    <firstFooter>&amp;C&amp;[208/&amp;[268</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 Ribas</cp:lastModifiedBy>
  <cp:lastPrinted>2013-05-03T11:59:13Z</cp:lastPrinted>
  <dcterms:created xsi:type="dcterms:W3CDTF">2013-02-15T11:43:16Z</dcterms:created>
  <dcterms:modified xsi:type="dcterms:W3CDTF">2013-07-09T10:37:59Z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