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521" windowWidth="11100" windowHeight="5550" tabRatio="930" activeTab="0"/>
  </bookViews>
  <sheets>
    <sheet name="Présentation" sheetId="1" r:id="rId1"/>
    <sheet name="__TABLE__" sheetId="2" state="hidden" r:id="rId2"/>
    <sheet name="IDEN" sheetId="3" r:id="rId3"/>
    <sheet name="BS-C1-T" sheetId="4" r:id="rId4"/>
    <sheet name="TP-F1Q-T" sheetId="5" r:id="rId5"/>
    <sheet name="TP-E1Q-T" sheetId="6" r:id="rId6"/>
    <sheet name="OF-B1Q-T" sheetId="7" r:id="rId7"/>
    <sheet name="SCR-B2A-T" sheetId="8" r:id="rId8"/>
    <sheet name="SCR-B3A-T" sheetId="9" r:id="rId9"/>
    <sheet name="SCR-B3B-T" sheetId="10" r:id="rId10"/>
    <sheet name="SCR-B3C-T" sheetId="11" r:id="rId11"/>
    <sheet name="SCR-B3D-T" sheetId="12" r:id="rId12"/>
    <sheet name="SCR-B3E-T" sheetId="13" r:id="rId13"/>
    <sheet name="SCR-B3F-T" sheetId="14" r:id="rId14"/>
    <sheet name="SCR-B3G-T" sheetId="15" r:id="rId15"/>
    <sheet name="MCR-B4A-T" sheetId="16" r:id="rId16"/>
    <sheet name="MCR-B4B-T" sheetId="17" r:id="rId17"/>
    <sheet name="Fonds-cant." sheetId="18" r:id="rId18"/>
    <sheet name="Contrôle" sheetId="19" r:id="rId19"/>
  </sheets>
  <externalReferences>
    <externalReference r:id="rId22"/>
  </externalReferences>
  <definedNames>
    <definedName name="__CodesFJ">'[1]__TABLES__'!$B$22:$B$32</definedName>
    <definedName name="__CodesNA">'[1]__TABLES__'!$B$13:$B$20</definedName>
    <definedName name="__ListeCodes">'[1]__TABLES__'!$C$9:$C$11</definedName>
    <definedName name="__ListeFJ">'[1]__TABLES__'!$C$23:$C$32</definedName>
    <definedName name="__ListeNA">'[1]__TABLES__'!$C$14:$C$20</definedName>
    <definedName name="__MsgNomOrganisme">'__TABLE__'!$B$7</definedName>
    <definedName name="_code">'Présentation'!$B$19</definedName>
    <definedName name="_ListeCodes">'__TABLE__'!$C$9:$C$11</definedName>
    <definedName name="anscount" hidden="1">1</definedName>
    <definedName name="Dénomination" localSheetId="2">'IDEN'!$D$5</definedName>
    <definedName name="Exercice" localSheetId="2">'IDEN'!$G$4</definedName>
    <definedName name="FJ">'Présentation'!$B$23</definedName>
    <definedName name="id">'IDEN'!$D$4</definedName>
    <definedName name="indexCode">'__TABLE__'!$B$9</definedName>
    <definedName name="indexCode1">'__TABLE__'!$B$9</definedName>
    <definedName name="listeFJ">'__TABLE__'!$C$23:$C$32</definedName>
    <definedName name="listeNA">'__TABLE__'!$C$14:$C$20</definedName>
    <definedName name="NA">'Présentation'!$B$22</definedName>
    <definedName name="NUMERO">'Présentation'!$B$21</definedName>
    <definedName name="RNM">'Présentation'!$B$24</definedName>
    <definedName name="RNMP">'Présentation'!$B$24</definedName>
    <definedName name="SIREN">'Présentation'!$B$26</definedName>
    <definedName name="unité">'IDEN'!$I$4</definedName>
    <definedName name="Z_91FEEA93_7A22_4042_B235_31277552A74A_.wvu.PrintArea" localSheetId="3" hidden="1">'BS-C1-T'!$A$1:$E$101</definedName>
    <definedName name="Z_91FEEA93_7A22_4042_B235_31277552A74A_.wvu.PrintArea" localSheetId="5" hidden="1">'TP-E1Q-T'!$D$4:$U$30</definedName>
    <definedName name="Z_91FEEA93_7A22_4042_B235_31277552A74A_.wvu.PrintArea" localSheetId="4" hidden="1">'TP-F1Q-T'!$A$4:$N$20</definedName>
    <definedName name="_xlnm.Print_Area" localSheetId="3">'BS-C1-T'!$A$1:$E$91</definedName>
    <definedName name="_xlnm.Print_Area" localSheetId="17">'Fonds-cant.'!$B$1:$O$66</definedName>
    <definedName name="_xlnm.Print_Area" localSheetId="2">'IDEN'!$A$1:$I$5</definedName>
    <definedName name="_xlnm.Print_Area" localSheetId="15">'MCR-B4A-T'!$A$1:$G$45</definedName>
    <definedName name="_xlnm.Print_Area" localSheetId="16">'MCR-B4B-T'!$A$1:$L$54</definedName>
    <definedName name="_xlnm.Print_Area" localSheetId="6">'OF-B1Q-T'!$A$1:$H$124</definedName>
    <definedName name="_xlnm.Print_Area" localSheetId="0">'Présentation'!$A$1:$D$28</definedName>
    <definedName name="_xlnm.Print_Area" localSheetId="7">'SCR-B2A-T'!$A$1:$G$65</definedName>
    <definedName name="_xlnm.Print_Area" localSheetId="8">'SCR-B3A-T'!$A$1:$J$47</definedName>
    <definedName name="_xlnm.Print_Area" localSheetId="9">'SCR-B3B-T'!$A$1:$H$27</definedName>
    <definedName name="_xlnm.Print_Area" localSheetId="10">'SCR-B3C-T'!$A$1:$J$40</definedName>
    <definedName name="_xlnm.Print_Area" localSheetId="11">'SCR-B3D-T'!$A$1:$J$74</definedName>
    <definedName name="_xlnm.Print_Area" localSheetId="12">'SCR-B3E-T'!$A$1:$J$37</definedName>
    <definedName name="_xlnm.Print_Area" localSheetId="13">'SCR-B3F-T'!$A$1:$Q$374</definedName>
    <definedName name="_xlnm.Print_Area" localSheetId="14">'SCR-B3G-T'!$A$1:$E$33</definedName>
    <definedName name="_xlnm.Print_Area" localSheetId="5">'TP-E1Q-T'!$A$1:$T$30</definedName>
    <definedName name="_xlnm.Print_Area" localSheetId="4">'TP-F1Q-T'!$A$1:$T$20</definedName>
  </definedNames>
  <calcPr fullCalcOnLoad="1"/>
</workbook>
</file>

<file path=xl/sharedStrings.xml><?xml version="1.0" encoding="utf-8"?>
<sst xmlns="http://schemas.openxmlformats.org/spreadsheetml/2006/main" count="2190" uniqueCount="1635">
  <si>
    <t>AB21=SUM(AB1:AB20)</t>
  </si>
  <si>
    <t>AC21=SUM(AC1:AC20)</t>
  </si>
  <si>
    <t>AD21=SUM(AD1:AD20)</t>
  </si>
  <si>
    <t>AB36=SUM(AB22:AB35)</t>
  </si>
  <si>
    <t>AB37=AB21+AB36</t>
  </si>
  <si>
    <t>AI21=SUM(AI1:AI20)</t>
  </si>
  <si>
    <t>Q14=SUM(A14:P14)</t>
  </si>
  <si>
    <t xml:space="preserve">Q21=SUM(A21:P21)  </t>
  </si>
  <si>
    <t xml:space="preserve">Non regulated entities carrying out financial activities  </t>
  </si>
  <si>
    <t xml:space="preserve">Q12=SUM(A12:P12)  </t>
  </si>
  <si>
    <r>
      <t>V</t>
    </r>
    <r>
      <rPr>
        <vertAlign val="subscript"/>
        <sz val="11"/>
        <rFont val="Verdana"/>
        <family val="2"/>
      </rPr>
      <t>prem</t>
    </r>
  </si>
  <si>
    <r>
      <t>V</t>
    </r>
    <r>
      <rPr>
        <vertAlign val="subscript"/>
        <sz val="11"/>
        <rFont val="Verdana"/>
        <family val="2"/>
      </rPr>
      <t>res</t>
    </r>
  </si>
  <si>
    <t>C26=SUM(C23:C25)-C22</t>
  </si>
  <si>
    <t>Minimum consolidated group solvency capital requirement (groups only)</t>
  </si>
  <si>
    <t>BI-T</t>
  </si>
  <si>
    <t>BS-C1-T</t>
  </si>
  <si>
    <t>TP-F1Q-T</t>
  </si>
  <si>
    <t>TP-E1Q-T</t>
  </si>
  <si>
    <t>SCR-B3A-T</t>
  </si>
  <si>
    <t>SCR-B3B-T</t>
  </si>
  <si>
    <t>SCR-B3C-T</t>
  </si>
  <si>
    <t>SCR-B3D-T</t>
  </si>
  <si>
    <t>SCR-B3E-T</t>
  </si>
  <si>
    <t>SCR-B3F-T</t>
  </si>
  <si>
    <t>SCR-B3G-T</t>
  </si>
  <si>
    <t>MCR-B4A-T</t>
  </si>
  <si>
    <t>NL32=SUM(NL1 for each country)</t>
  </si>
  <si>
    <t>NM32=SUM(NM1 for each country)</t>
  </si>
  <si>
    <t>OH21=SUM(OH1 for each country)</t>
  </si>
  <si>
    <t>OI21=SUM(OI1 for each country)</t>
  </si>
  <si>
    <t>BF37=BF21+BF36</t>
  </si>
  <si>
    <t>BG21=SUM(BG1:BG20)</t>
  </si>
  <si>
    <t>BG37=BG21+BG36</t>
  </si>
  <si>
    <t>BH1=BE1-BF1+BG1</t>
  </si>
  <si>
    <t>BH2=BE2-BF2+BG2</t>
  </si>
  <si>
    <t>BH3=BE3-BF3+BG3</t>
  </si>
  <si>
    <t>BH4=BE4-BF4+BG4</t>
  </si>
  <si>
    <t>BH5=BE5-BF5+BG5</t>
  </si>
  <si>
    <t>BH6=BE6-BF6+BG6</t>
  </si>
  <si>
    <t>BH7=BE7-BF7+BG7</t>
  </si>
  <si>
    <t>BH8=BE8-BF8+BG8</t>
  </si>
  <si>
    <t>BH9=BE9-BF9+BG9</t>
  </si>
  <si>
    <t>BH10=BE10-BF10+BG10</t>
  </si>
  <si>
    <t>BH11=BE11-BF11+BG11</t>
  </si>
  <si>
    <t>BH12=BE12-BF12+BG12</t>
  </si>
  <si>
    <t>BH13=BE13-BF13+BG13</t>
  </si>
  <si>
    <t>BH14=BE14-BF14+BG14</t>
  </si>
  <si>
    <t>BH15=BE15-BF15+BG15</t>
  </si>
  <si>
    <t>BH16=BE16-BF16+BG16</t>
  </si>
  <si>
    <t>BH17=BE17-BF17+BG17</t>
  </si>
  <si>
    <t>BH18=BE18-BF18+BG18</t>
  </si>
  <si>
    <t>BH19=BE19-BF19+BG19</t>
  </si>
  <si>
    <t>BH20=BE20-BF20+BG20</t>
  </si>
  <si>
    <t>BH21=SUM(BH1:BH20)</t>
  </si>
  <si>
    <t>BH37=BH21+BH36</t>
  </si>
  <si>
    <t>CA15=SUM(CA1:CA14)</t>
  </si>
  <si>
    <t>CA30=SUM(CA16:CA29)</t>
  </si>
  <si>
    <t>CA31=CA15+CA30</t>
  </si>
  <si>
    <t>CB15=SUM(CB1:CB14)</t>
  </si>
  <si>
    <t>CB30=SUM(CB16:CB29)</t>
  </si>
  <si>
    <t>CB31=CB15+CB30</t>
  </si>
  <si>
    <t>CC15=SUM(CC1:CC14)</t>
  </si>
  <si>
    <t>CD1=CC1/CB1</t>
  </si>
  <si>
    <t>CD2=CC2/CB2</t>
  </si>
  <si>
    <t>CD3=CC3/CB3</t>
  </si>
  <si>
    <t>CD4=CC4/CB4</t>
  </si>
  <si>
    <t>CD5=CC5/CB5</t>
  </si>
  <si>
    <t>CD6=CC6/CB6</t>
  </si>
  <si>
    <t>CD7=CC7/CB7</t>
  </si>
  <si>
    <t>CD8=CC8/CB8</t>
  </si>
  <si>
    <t>CD9=CC9/CB9</t>
  </si>
  <si>
    <t>CD10=CC10/CB10</t>
  </si>
  <si>
    <t>CD11=CC11/CB11</t>
  </si>
  <si>
    <t>CD12=CC12/CB12</t>
  </si>
  <si>
    <t>CD13=CC13/CB13</t>
  </si>
  <si>
    <t>CD14=CC14/CB14</t>
  </si>
  <si>
    <t>CD15=CC15/CB15</t>
  </si>
  <si>
    <t>CF15=SUM(CF1:CF14)</t>
  </si>
  <si>
    <t>CF31=CF15+CF30</t>
  </si>
  <si>
    <t>CG15=SUM(CG1:CG14)</t>
  </si>
  <si>
    <t>CG31=CG15+CG30</t>
  </si>
  <si>
    <t>CH15=SUM(CH1:CH14)</t>
  </si>
  <si>
    <t>CH31=CH15+CH30</t>
  </si>
  <si>
    <t>CI1=CF1-CG1+CH1</t>
  </si>
  <si>
    <t>CI2=CF2-CG2+CH2</t>
  </si>
  <si>
    <t>CI3=CF3-CG3+CH3</t>
  </si>
  <si>
    <t>CI4=CF4-CG4+CH4</t>
  </si>
  <si>
    <t>CI5=CF5-CG5+CH5</t>
  </si>
  <si>
    <t>CI6=CF6-CG6+CH6</t>
  </si>
  <si>
    <t>CI7=CF7-CG7+CH7</t>
  </si>
  <si>
    <t>CI8=CF8-CG8+CH8</t>
  </si>
  <si>
    <t>CI9=CF9-CG9+CH9</t>
  </si>
  <si>
    <t>CI10=CF10-CG10+CH10</t>
  </si>
  <si>
    <t>CI11=CF11-CG11+CH11</t>
  </si>
  <si>
    <t>CI12=CF12-CG12+CH12</t>
  </si>
  <si>
    <t>CI13=CF13-CG13+CH13</t>
  </si>
  <si>
    <t>CI14=CF14-CG14+CH14</t>
  </si>
  <si>
    <t>CI15=SUM(CI1:CI14)</t>
  </si>
  <si>
    <t>CI31=CI15+CI30</t>
  </si>
  <si>
    <t>DA10=SUM(DA1:DA9)</t>
  </si>
  <si>
    <t>DA25=SUM(DA11:DA24)</t>
  </si>
  <si>
    <t>DA26=DA10+DA25</t>
  </si>
  <si>
    <t>DB10=SUM(DB1:DB9)</t>
  </si>
  <si>
    <t>DB25=SUM(DB11:DB24)</t>
  </si>
  <si>
    <t>DB26=DB10+DB25</t>
  </si>
  <si>
    <t>DC10=SUM(DC1:DC9)</t>
  </si>
  <si>
    <t>DD1=DC1/DB1</t>
  </si>
  <si>
    <t>DD2=DC2/DB2</t>
  </si>
  <si>
    <t>DD3=DC3/DB3</t>
  </si>
  <si>
    <t>DD4=DC4/DB4</t>
  </si>
  <si>
    <t>DD5=DC5/DB5</t>
  </si>
  <si>
    <t>DD6=DC6/DB6</t>
  </si>
  <si>
    <t>DD7=DC7/DB7</t>
  </si>
  <si>
    <t>DD8=DC8/DB8</t>
  </si>
  <si>
    <t>DD9=DC9/DB9</t>
  </si>
  <si>
    <t>DD10=DC10/DB10</t>
  </si>
  <si>
    <t>DF10=SUM(DF1:DF9)</t>
  </si>
  <si>
    <t>DF26=DF10+DF25</t>
  </si>
  <si>
    <t>DG10=SUM(DG1:DG9)</t>
  </si>
  <si>
    <t>DG26=DG10+DG25</t>
  </si>
  <si>
    <t>DH10=SUM(DH1:DH9)</t>
  </si>
  <si>
    <t>DH26=DH10+DH25</t>
  </si>
  <si>
    <t>DI1=DF1-DG1+DH1</t>
  </si>
  <si>
    <t>DI2=DF2-DG2+DH2</t>
  </si>
  <si>
    <t>DI3=DF3-DG3+DH3</t>
  </si>
  <si>
    <t>DI4=DF4-DG4+DH4</t>
  </si>
  <si>
    <t>DI5=DF5-DG5+DH5</t>
  </si>
  <si>
    <t>DI6=DF6-DG6+DH6</t>
  </si>
  <si>
    <t>DI7=DF7-DG7+DH7</t>
  </si>
  <si>
    <t>DI8=DF8-DG8+DH8</t>
  </si>
  <si>
    <t>DI9=DF9-DG9+DH9</t>
  </si>
  <si>
    <t>DI10=SUM(DI1:DI9)</t>
  </si>
  <si>
    <t>DI26=DI10+DI25</t>
  </si>
  <si>
    <t>KF1=SUM(KA1:KE1)</t>
  </si>
  <si>
    <t>KF4=SUM(KA4:KE4)</t>
  </si>
  <si>
    <t>KF5=SUM(KA5:KE5)</t>
  </si>
  <si>
    <t>KF6=SUM(KA6:KE6)</t>
  </si>
  <si>
    <t>KF7=SUM(KA7:KE7)</t>
  </si>
  <si>
    <t>Gross Cat Risk Charge Aviation</t>
  </si>
  <si>
    <t>A2=AF39</t>
  </si>
  <si>
    <t>A3=BE39</t>
  </si>
  <si>
    <t>A4=CF33</t>
  </si>
  <si>
    <t>A5=DF28</t>
  </si>
  <si>
    <t>A6=EE3</t>
  </si>
  <si>
    <t>A7=SUM(A2:A6)-A1</t>
  </si>
  <si>
    <t>B2=A2-C2</t>
  </si>
  <si>
    <t>B3=A3-C3</t>
  </si>
  <si>
    <t>B4=A4-C4</t>
  </si>
  <si>
    <t>B5=A5-C5</t>
  </si>
  <si>
    <t>B6=A6-C6</t>
  </si>
  <si>
    <t>C2=AI39</t>
  </si>
  <si>
    <t>C3=BH39</t>
  </si>
  <si>
    <t>C4=CI33</t>
  </si>
  <si>
    <t>C5=DI28</t>
  </si>
  <si>
    <t>C6=EH3</t>
  </si>
  <si>
    <t>A8=FB1</t>
  </si>
  <si>
    <t>A10=GA3</t>
  </si>
  <si>
    <t>A11=HC3</t>
  </si>
  <si>
    <t>A12=IC1</t>
  </si>
  <si>
    <t>A13=JA1</t>
  </si>
  <si>
    <t>A14=KC8</t>
  </si>
  <si>
    <t>A15=LC12</t>
  </si>
  <si>
    <t>B10=A10-C10</t>
  </si>
  <si>
    <t>B11=A11-C11</t>
  </si>
  <si>
    <t>B12=A12-C12</t>
  </si>
  <si>
    <t>B13=A13-C13</t>
  </si>
  <si>
    <t>B14=A14-C14</t>
  </si>
  <si>
    <t>B15=A15-C15</t>
  </si>
  <si>
    <t>C10=GA6</t>
  </si>
  <si>
    <t>C11=HC5</t>
  </si>
  <si>
    <t>C12=IF1</t>
  </si>
  <si>
    <t>C13=JA4</t>
  </si>
  <si>
    <t>C14=KC10</t>
  </si>
  <si>
    <t>C15=LC14</t>
  </si>
  <si>
    <t>A23=NK34</t>
  </si>
  <si>
    <t>A24=OG18</t>
  </si>
  <si>
    <t>A25=PJ21</t>
  </si>
  <si>
    <t>B23=A23-C23</t>
  </si>
  <si>
    <t>B24=A24-C24</t>
  </si>
  <si>
    <t>B25=A25-C25</t>
  </si>
  <si>
    <t>C23=NN34</t>
  </si>
  <si>
    <t>C24=OJ18</t>
  </si>
  <si>
    <t>C25=PM21</t>
  </si>
  <si>
    <t>AA21=SUM(AA1:AA20)</t>
  </si>
  <si>
    <t>AA36=SUM(AA22:AA35)</t>
  </si>
  <si>
    <t>AA37=AA21+AA36</t>
  </si>
  <si>
    <t>AD1=AC1/AB1</t>
  </si>
  <si>
    <t>AD2=AC2/AB2</t>
  </si>
  <si>
    <t>AD3=AC3/AB3</t>
  </si>
  <si>
    <t>AD4=AC4/AB4</t>
  </si>
  <si>
    <t>AD5=AC4/AB5</t>
  </si>
  <si>
    <t>AD6=AC6/AB6</t>
  </si>
  <si>
    <t>AD7=AC7/AB7</t>
  </si>
  <si>
    <t>AD8=AC8/AB8</t>
  </si>
  <si>
    <t>AD9=AC9/AB9</t>
  </si>
  <si>
    <t>AD10=AC10/AB10</t>
  </si>
  <si>
    <t>AD11=AC11/AB11</t>
  </si>
  <si>
    <t>AD12=AC12/AB12</t>
  </si>
  <si>
    <t>AD13=AC13/AB13</t>
  </si>
  <si>
    <t>AD14=AC14/AB14</t>
  </si>
  <si>
    <t>AD15=AC15/AB15</t>
  </si>
  <si>
    <t>AD16=AC16/AB16</t>
  </si>
  <si>
    <t>AD17=AC17/AB17</t>
  </si>
  <si>
    <t>AD18=AC18/AB18</t>
  </si>
  <si>
    <t>AD19=AC19/AB19</t>
  </si>
  <si>
    <t>AD20=AC20/AB20</t>
  </si>
  <si>
    <t>AF21=SUM(AF1:AF20)</t>
  </si>
  <si>
    <t>AF37=AF21+AF36</t>
  </si>
  <si>
    <t>AG21=SUM(AG1:AG20)</t>
  </si>
  <si>
    <t>AG37=AG21+AG36</t>
  </si>
  <si>
    <t>AH21=SUM(AH1:AH20)</t>
  </si>
  <si>
    <t>AH37=AH21+AH36</t>
  </si>
  <si>
    <t>AI1=AF1-AG1+AH1</t>
  </si>
  <si>
    <t>AI2=AF2-AG2+AH2</t>
  </si>
  <si>
    <t>AI3=AF3-AG3+AH3</t>
  </si>
  <si>
    <t>AI4=AF4-AG4+AH4</t>
  </si>
  <si>
    <t>AI5=AF5-AG5+AH5</t>
  </si>
  <si>
    <t>AI6=AF6-AG6+AH6</t>
  </si>
  <si>
    <t>AI7=AF7-AG7+AH7</t>
  </si>
  <si>
    <t>AI8=AF8-AG8+AH8</t>
  </si>
  <si>
    <t>AI9=AF9-AG9+AH9</t>
  </si>
  <si>
    <t>AI10=AF10-AG10+AH10</t>
  </si>
  <si>
    <t>AI11=AF11-AG11+AH11</t>
  </si>
  <si>
    <t>AI12=AF12-AG12+AH12</t>
  </si>
  <si>
    <t>AI13=AF13-AG13+AH13</t>
  </si>
  <si>
    <t>AI14=AF14-AG14+AH14</t>
  </si>
  <si>
    <t>AI15=AF15-AG15+AH15</t>
  </si>
  <si>
    <t>AI16=AF16-AG16+AH16</t>
  </si>
  <si>
    <t>AI17=AF17-AG17+AH17</t>
  </si>
  <si>
    <t>AI18=AF18-AG18+AH18</t>
  </si>
  <si>
    <t>AI19=AF19-AG19+AH19</t>
  </si>
  <si>
    <t>AI20=AF20-AG20+AH20</t>
  </si>
  <si>
    <t>AI37=AI21+AI36</t>
  </si>
  <si>
    <t>BA21=SUM(BA1:BA20)</t>
  </si>
  <si>
    <t>BA36=SUM(BA22:BA35)</t>
  </si>
  <si>
    <t>BA37=BA21+BA36</t>
  </si>
  <si>
    <t>BB21=SUM(BB1:BB20)</t>
  </si>
  <si>
    <t>BB36=SUM(BB22:BB35)</t>
  </si>
  <si>
    <t>BB37=BB21+BB36</t>
  </si>
  <si>
    <t>BC21=SUM(BC1:BC20)</t>
  </si>
  <si>
    <t>BD1=BC1/BB1</t>
  </si>
  <si>
    <t>BD2=BC2/BB2</t>
  </si>
  <si>
    <t>BD3=BC3/BB3</t>
  </si>
  <si>
    <t>BD4=BC4/BB4</t>
  </si>
  <si>
    <t>BD5=BC5/BB5</t>
  </si>
  <si>
    <t>BD6=BC6/BB6</t>
  </si>
  <si>
    <t>BD7=BC7/BB7</t>
  </si>
  <si>
    <t>BD8=BC8/BB8</t>
  </si>
  <si>
    <t>BD9=BC9/BB9</t>
  </si>
  <si>
    <t>BD10=BC10/BB10</t>
  </si>
  <si>
    <t>BD11=BC11/BB11</t>
  </si>
  <si>
    <t>BD12=BC12/BB12</t>
  </si>
  <si>
    <t>BD13=BC13/BB13</t>
  </si>
  <si>
    <t>BD14=BC14/BB14</t>
  </si>
  <si>
    <t>BD15=BC15/BB15</t>
  </si>
  <si>
    <t>BD16=BC16/BB16</t>
  </si>
  <si>
    <t>BD17=BC17/BB17</t>
  </si>
  <si>
    <t>BD18=BC18/BB18</t>
  </si>
  <si>
    <t>BD19=BC19/BB19</t>
  </si>
  <si>
    <t>BD20=BC20/BB20</t>
  </si>
  <si>
    <t>BD21=BC21/BB21</t>
  </si>
  <si>
    <t>BE21=SUM(BE1:BE20)</t>
  </si>
  <si>
    <t>BE37=BE21+BE36</t>
  </si>
  <si>
    <t>BF21=SUM(BF1:BF20)</t>
  </si>
  <si>
    <t>Captives simplifications - premium and reserve risk (Y/N)</t>
  </si>
  <si>
    <t>USP
Standard Deviation</t>
  </si>
  <si>
    <t>USP 
Adjustment factor for non-proportional reinsurance</t>
  </si>
  <si>
    <t xml:space="preserve">USP </t>
  </si>
  <si>
    <t>F13=sum(F1:F12)</t>
  </si>
  <si>
    <t>A17=A18-C15-A16-A14</t>
  </si>
  <si>
    <t>Ring fenced fund? (Y/N)</t>
  </si>
  <si>
    <t>C10 = C11 – C1 – C2 – C3 – C04 – C7 – C8 – C9</t>
  </si>
  <si>
    <t>D10 = D11 – D1 – D2 – D3 – D04 – D7 – D8 – D9</t>
  </si>
  <si>
    <t>Simplifications -health mortality risk ? (Y/N)</t>
  </si>
  <si>
    <t>Simplifications- health longevity risk? (Y/N)</t>
  </si>
  <si>
    <t>Simplifications - health disability-morbidity risk? (Y/N)</t>
  </si>
  <si>
    <t>Simplifications -SLT  lapse risk? (Y/N)</t>
  </si>
  <si>
    <t>Simplifications -health expense risk ? (Y/N)</t>
  </si>
  <si>
    <t>Standard deviation for premium risk</t>
  </si>
  <si>
    <t>Standard deviation for reserve risk</t>
  </si>
  <si>
    <t>USP 
Standard Deviation</t>
  </si>
  <si>
    <t>USP
Adjustment factor for non-proportional reinsurance</t>
  </si>
  <si>
    <t>V</t>
  </si>
  <si>
    <t>Combined standard deviation</t>
  </si>
  <si>
    <t>C9 = C10 – C1 – C2 – C3 – C04 – C7 – C8</t>
  </si>
  <si>
    <t>D9 = D10 – D1 – D2 – D3 – D04 – D7 – D8</t>
  </si>
  <si>
    <t xml:space="preserve">D18 = (A18 – B18) – (A18A- B18B) </t>
  </si>
  <si>
    <t>Simplifications? (Y/N)</t>
  </si>
  <si>
    <t>Captives simplifications? (Y/N)</t>
  </si>
  <si>
    <t>Simplifications - mortality risk ? (Y/N)</t>
  </si>
  <si>
    <t>Simplifications- longevity risk? (Y/N)</t>
  </si>
  <si>
    <t>Simplifications - disability-morbidity risk? (Y/N)</t>
  </si>
  <si>
    <t>Simplifications - lapse risk? (Y/N)</t>
  </si>
  <si>
    <t>Simplifications - life expense risk ? (Y/N)</t>
  </si>
  <si>
    <t>Simplifications - life catastrophe risk? (Y/N)</t>
  </si>
  <si>
    <t>Captives simplifications (Y/N)</t>
  </si>
  <si>
    <t>Further details on revision risk</t>
  </si>
  <si>
    <t>USP</t>
  </si>
  <si>
    <t>Factor applied for the revision shock</t>
  </si>
  <si>
    <t>Capital requirements of other financial sectors (Non-insurance capital requirements) (groups only):</t>
  </si>
  <si>
    <t>A31 = A10-A11-A12+A13</t>
  </si>
  <si>
    <t>Simplifications - spread risk - bonds and loans ? (Y/N)</t>
  </si>
  <si>
    <t>Captives simplifications - interest rate risk ?(Y/N)</t>
  </si>
  <si>
    <t>Captives simplifications -spread risk ?(Y/N)</t>
  </si>
  <si>
    <t>Captives simplifications - market concentration risk ?(Y/N)</t>
  </si>
  <si>
    <t>duration-based (type 1 equities)</t>
  </si>
  <si>
    <t>duration-based (type 2 equities)</t>
  </si>
  <si>
    <t>Counter-cyclical premium risk</t>
  </si>
  <si>
    <t xml:space="preserve">C1 = (A1 – B1) – (A1A- B1A) </t>
  </si>
  <si>
    <t xml:space="preserve">D2 = (A2 – B2) – (A2A- B2B) </t>
  </si>
  <si>
    <t>A4 = A5 + A6 + A7</t>
  </si>
  <si>
    <t>B4 = B5 + B6 + B7</t>
  </si>
  <si>
    <t xml:space="preserve">D4 = (A4 – B4) – (A4A- B4B) </t>
  </si>
  <si>
    <t>A8 = A9+ A10 + A11</t>
  </si>
  <si>
    <t>B8 = B9 + B10 + B11</t>
  </si>
  <si>
    <t>Tier 2</t>
  </si>
  <si>
    <t>Tier 3</t>
  </si>
  <si>
    <t>SCR (solo)</t>
  </si>
  <si>
    <t>MCR (solo)</t>
  </si>
  <si>
    <t>Non-controlled participation requirements (groups only)</t>
  </si>
  <si>
    <t xml:space="preserve">Institutions for occupational retirement provision </t>
  </si>
  <si>
    <t>Credit institution &amp; investment firms and financial institutions</t>
  </si>
  <si>
    <t>For groups only</t>
  </si>
  <si>
    <t>A05</t>
  </si>
  <si>
    <t>A04</t>
  </si>
  <si>
    <t>A03</t>
  </si>
  <si>
    <t>A02</t>
  </si>
  <si>
    <t>A01</t>
  </si>
  <si>
    <t>A001</t>
  </si>
  <si>
    <t>Article 112? (Y/N)</t>
  </si>
  <si>
    <t>Ring fenced fund? (Y/N or N/A)</t>
  </si>
  <si>
    <t>Undertaking as  a whole (Y/N)</t>
  </si>
  <si>
    <t>A15= A15A+A15B+A15C</t>
  </si>
  <si>
    <t>Q13=SUM(A13:P13)</t>
  </si>
  <si>
    <t>Q22=SUM(A22:P22)</t>
  </si>
  <si>
    <t>Q24=SUM(A24:P24)</t>
  </si>
  <si>
    <t>A26=A1+A23+A25</t>
  </si>
  <si>
    <t>B26=B1+B23+B25</t>
  </si>
  <si>
    <t>C26=C1+C23+C25</t>
  </si>
  <si>
    <t>D26=D1+D23+D25</t>
  </si>
  <si>
    <t>E26=E1+E23+E25</t>
  </si>
  <si>
    <t>F26=F1+F23+F25</t>
  </si>
  <si>
    <t>G26=G1+G23+G25</t>
  </si>
  <si>
    <t>H26=H1+H23+H25</t>
  </si>
  <si>
    <t>I26=I1+I23+I25</t>
  </si>
  <si>
    <t>J26=J1+J23+J25</t>
  </si>
  <si>
    <t>K26=K1+K23+K25</t>
  </si>
  <si>
    <t>L26=L1+L23+L25</t>
  </si>
  <si>
    <t>A28=A1+A24+A25</t>
  </si>
  <si>
    <t>B28=B1+B24+B25</t>
  </si>
  <si>
    <t>C28=C1+C24+C25</t>
  </si>
  <si>
    <t>D28=D1+D24+D25</t>
  </si>
  <si>
    <t>E28=E1+E24+E25</t>
  </si>
  <si>
    <t>F28=F1+F24+F25</t>
  </si>
  <si>
    <t>G28=G1+G24+G25</t>
  </si>
  <si>
    <t>H28=H1+H24+H25</t>
  </si>
  <si>
    <t>I28=I1+I24+I25</t>
  </si>
  <si>
    <t>J28=J1+J24+J25</t>
  </si>
  <si>
    <t>K28=K1+K24+K25</t>
  </si>
  <si>
    <t>L28=L1+L24+L25</t>
  </si>
  <si>
    <t>M26=M1+M23+M25</t>
  </si>
  <si>
    <t>N26=N1+N23+N25</t>
  </si>
  <si>
    <t>O26=O1+O23+O25</t>
  </si>
  <si>
    <t>P26=P1+P23+P25</t>
  </si>
  <si>
    <t>M28=M1+M24+M25</t>
  </si>
  <si>
    <t>N28=N1+N24+N25</t>
  </si>
  <si>
    <t>O28=O1+O24+O25</t>
  </si>
  <si>
    <t>P28=P1+P24+P25</t>
  </si>
  <si>
    <t>A13=A5-A12</t>
  </si>
  <si>
    <t>B13=B5-B12</t>
  </si>
  <si>
    <t>C13=C5-C12</t>
  </si>
  <si>
    <t>D13=D5-D12</t>
  </si>
  <si>
    <t>E13=E5-E12</t>
  </si>
  <si>
    <t>F13=F5-F12</t>
  </si>
  <si>
    <t>G13=G5-G12</t>
  </si>
  <si>
    <t>H13=H5-H12</t>
  </si>
  <si>
    <t>I13=I5-I12</t>
  </si>
  <si>
    <t>J13=J5-J12</t>
  </si>
  <si>
    <t>K13=K5-K12</t>
  </si>
  <si>
    <t>L13=L5-L12</t>
  </si>
  <si>
    <t>M13=M5-M12</t>
  </si>
  <si>
    <t>N13=N5-N12</t>
  </si>
  <si>
    <t>O13=O5-O12</t>
  </si>
  <si>
    <t>P13=P5-P12</t>
  </si>
  <si>
    <t>Q5=SUM(A5:P5)</t>
  </si>
  <si>
    <t>A22=A14-A21</t>
  </si>
  <si>
    <t>B22=B14-B21</t>
  </si>
  <si>
    <t>C22=C14-C21</t>
  </si>
  <si>
    <t>D22=D14-D21</t>
  </si>
  <si>
    <t>E22=E14-E21</t>
  </si>
  <si>
    <t>F22=F14-F21</t>
  </si>
  <si>
    <t>G22=G14-G21</t>
  </si>
  <si>
    <t>H22=H14-H21</t>
  </si>
  <si>
    <t>I22=I14-I21</t>
  </si>
  <si>
    <t>J22=J14-J21</t>
  </si>
  <si>
    <t>K22=K14-K21</t>
  </si>
  <si>
    <t>L22=L14-L21</t>
  </si>
  <si>
    <t>M22=M14-M21</t>
  </si>
  <si>
    <t>N22=N14-N21</t>
  </si>
  <si>
    <t>O22=O14-O21</t>
  </si>
  <si>
    <t>P22=P14-P21</t>
  </si>
  <si>
    <t>Q28=SUM(A28:P28)</t>
  </si>
  <si>
    <t>A24=A1+A18</t>
  </si>
  <si>
    <t>MCR</t>
  </si>
  <si>
    <t>F1=A1+B1+E1</t>
  </si>
  <si>
    <t>F4=A5+B4+B5+E4</t>
  </si>
  <si>
    <t>F6=A6+B6+E6</t>
  </si>
  <si>
    <t>F7=A7+B7+E7</t>
  </si>
  <si>
    <t>F9=F1+F2+F4+F6+F7</t>
  </si>
  <si>
    <t>F10=A10+B10+B11+E10</t>
  </si>
  <si>
    <t>F12=A12+B12+E12</t>
  </si>
  <si>
    <t>F13=A13+B13+E13</t>
  </si>
  <si>
    <t>Assistance</t>
  </si>
  <si>
    <t>Q1=SUM(A1:P1)</t>
  </si>
  <si>
    <t>Fund number</t>
  </si>
  <si>
    <t>A16</t>
  </si>
  <si>
    <t>A17</t>
  </si>
  <si>
    <t>A30</t>
  </si>
  <si>
    <t xml:space="preserve"> </t>
  </si>
  <si>
    <t>A0</t>
  </si>
  <si>
    <t>Participations</t>
  </si>
  <si>
    <t>Total</t>
  </si>
  <si>
    <t xml:space="preserve">OF-B1 </t>
  </si>
  <si>
    <t>Fonds Propres</t>
  </si>
  <si>
    <t>donnnées non demandées pour la remise 2013</t>
  </si>
  <si>
    <t>données non applicables en regard des dispositions Solvabilité 2</t>
  </si>
  <si>
    <t>Fonds Propres de Base</t>
  </si>
  <si>
    <t>Tier 1 - non restreint</t>
  </si>
  <si>
    <t>Tier 1 - restreint</t>
  </si>
  <si>
    <t>Actions appelées mais non versées indisponibles au niveau groupe</t>
  </si>
  <si>
    <t>Primes d'émission (pour les actions ordinaires)</t>
  </si>
  <si>
    <t>Fonds initial, droits d'adhésion ou élements de fonds propres équivalents pour les organismes mutualistes</t>
  </si>
  <si>
    <t>Comptes mutualistes subordonnés</t>
  </si>
  <si>
    <t>Comptes mutualistes subordonnés indisponibles au niveau groupe</t>
  </si>
  <si>
    <t>Fonds excédentaires (article 91 de la directive)</t>
  </si>
  <si>
    <t>Actions de préférence</t>
  </si>
  <si>
    <t>Primes d'émission relatives à des actions de préférence</t>
  </si>
  <si>
    <t>Actions de préférence non disponibles au niveau groupe</t>
  </si>
  <si>
    <t>Primes d'émission non disponibles relatives à des actions de préférence au niveau groupe</t>
  </si>
  <si>
    <t>Réserve de réconciliation (solo)</t>
  </si>
  <si>
    <t>Réserve de réconciliation (groupe)</t>
  </si>
  <si>
    <t>Dettes subordonnées</t>
  </si>
  <si>
    <t>Dettes subordonnées indisponibles au niveau groupe</t>
  </si>
  <si>
    <t>Montant égal à la position nette d'impôts différés actifs</t>
  </si>
  <si>
    <t>Montant égal à la position nette d'impôts différés actifs non disponibles au niveau groupe</t>
  </si>
  <si>
    <t>Autres fonds propres de base approuvés par le superviseur</t>
  </si>
  <si>
    <t>Fonds propres non disponibles liés à des entités hors Espace Economique Européen au niveau groupe</t>
  </si>
  <si>
    <t>Intérêts minoritaires au niveau groupe (ceux n'étant pas inclus dans une autre section des Fonds Propres)</t>
  </si>
  <si>
    <t>Intérêts minoritaires non disponibles au niveau groupe</t>
  </si>
  <si>
    <t>Déductions non comprises dans la réserve de réconciliation</t>
  </si>
  <si>
    <t>Déductions pour participations dans des institutions financières et des établissements de crédit (solo)</t>
  </si>
  <si>
    <t>Déductions pour participations dans des établissements de crédit, des entreprises d'investissement et des établissements financiers liés (article 228 de la Directive SII) (groupe)</t>
  </si>
  <si>
    <t>Déductions pour participations dans des institutions pour lesquelles les informations ne sont pas disponibles (article 229 de la Directive SII) (groupe)</t>
  </si>
  <si>
    <t>Déductions pour participations dans des institutions pour lesquelles le calcul de la solvabilité du groupe est fondé sur la déduction et agrégation ou sur la combinaison des méthodes (article 233 de la Directive SII) (groupe)</t>
  </si>
  <si>
    <t>Fonds propres indisponibles totaux (groupe)</t>
  </si>
  <si>
    <t>Déductions totales</t>
  </si>
  <si>
    <t>Fonds propres de base totaux après ajustements (solo)</t>
  </si>
  <si>
    <t>SCR minimum au niveau groupe consolidé</t>
  </si>
  <si>
    <t>Fonds propres auxiliaires</t>
  </si>
  <si>
    <t>Capital non versé et non appelé mais pouvant l'être sur demande</t>
  </si>
  <si>
    <t>Fonds initial, droits d'adhésion ou élements de fonds propres équivalents pour les organismes mutualistes non versés et non appelés mais pouvant l'être sur demande</t>
  </si>
  <si>
    <t>Actions de préférence non versées et non appelées mais pouvant l'être sur demande</t>
  </si>
  <si>
    <t>Engagement légal et obligatoire à souscrire et payer les dettes subordonnées</t>
  </si>
  <si>
    <t>Lettres de crédit et garanties détenues en fiducie (selon l'article 96.2 de la Directive SII)</t>
  </si>
  <si>
    <t>Lettres de crédit et garanties autres que celles évoquées dans l'article 96.2 de la Directive SII</t>
  </si>
  <si>
    <t>Rappels de cotisations selon l'article 96.3 de la Directive SII</t>
  </si>
  <si>
    <t>Rappels de cotisations autres que ceux évoqués dans l'article 96.3 de la Directive SII</t>
  </si>
  <si>
    <t>Fonds propres auxiliaires non disponibles au niveau groupe</t>
  </si>
  <si>
    <t>Autres fonds propres auxiliaires</t>
  </si>
  <si>
    <t>Fonds propres auxiliaires totaux (Solo)</t>
  </si>
  <si>
    <t>Fonds propres auxiliaires totaux (Groupe)</t>
  </si>
  <si>
    <t>Fonds propres disponibles et éligibles (solo)</t>
  </si>
  <si>
    <t>Fonds propres totaux disponibles pour le calcul du SCR (solo)</t>
  </si>
  <si>
    <t>Fonds propres totaux disponibles pour le calcul du MCR (solo)</t>
  </si>
  <si>
    <t>Fonds propres totaux éligibles pour le calcul du SCR (solo)</t>
  </si>
  <si>
    <t>Fonds propres totaux éligibles pour le calcul du MCR (solo)</t>
  </si>
  <si>
    <t>Ratio de fonds propres éligibles pour le calcul du SCR (solo)</t>
  </si>
  <si>
    <t>Ratio de fonds propres éligibles pour le calcul du MCR (solo)</t>
  </si>
  <si>
    <t>Fonds propres disponibles et éligibles (groupe)</t>
  </si>
  <si>
    <t>Entreprises d'investissement et établissements financiers</t>
  </si>
  <si>
    <t>Fonds de pension/Retraite Professionnelle Supplémentaire</t>
  </si>
  <si>
    <t>Entités non reglementées ayant des activités financières</t>
  </si>
  <si>
    <t>Fonds propres totaux d'institutions financières hors assurances/réassurances</t>
  </si>
  <si>
    <t>Fonds Propres agrégés fondés sur la méthode déduction et agrégation et sur la combinaison des méthodes</t>
  </si>
  <si>
    <t>Fonds propres d'entreprise liées calculés selon la méthode de déduction et agrégation et la combinaison des méthodes (à l'exclusion des transactions intra-groupe)</t>
  </si>
  <si>
    <t>Fonds propres disponibles totaux pour le calcul du SCR groupe (fonds propres relatifs aux autres secteurs financiers non compris)</t>
  </si>
  <si>
    <t>Fonds propres disponibles totaux pour le calcul du SCR groupe</t>
  </si>
  <si>
    <t>Fonds propres éligibles totaux pour le calcul du SCR (groupe)</t>
  </si>
  <si>
    <t>Fonds propres éligibles totaux pour le calcul du SCR minimum (groupe)</t>
  </si>
  <si>
    <t>SCR consolidé au niveau groupe</t>
  </si>
  <si>
    <t>SCR consolidé minimum au niveau groupe (article 230)</t>
  </si>
  <si>
    <t>Ratio de fonds propres éligibles pour le calcul du SCR (autre secteurs financiers non compris)</t>
  </si>
  <si>
    <t>Ratio de fonds propres éligibles pour le calcul du SCR minimum au niveau groupe</t>
  </si>
  <si>
    <t>SCR pour les entités utilisant la méthode déduction et agrégation</t>
  </si>
  <si>
    <t>Ratio de fonds propres éligibles pour le calcul du SCR avec intégration des fonds propres et du montant de capital requis des autres secteurs financiers liés</t>
  </si>
  <si>
    <t>Autres informations (solo et groupe)</t>
  </si>
  <si>
    <t>Réserve de réconciliation</t>
  </si>
  <si>
    <t>actif net (excédent d'actif sur passif)</t>
  </si>
  <si>
    <t>Actions détenues en propre (reconnues comme actifs dans le Bilan)</t>
  </si>
  <si>
    <t>Dividendes prévus et distributions</t>
  </si>
  <si>
    <t>Autres fonds propres de base</t>
  </si>
  <si>
    <t>Ajustements pour fonds propres restreints relatifs aux fonds cantonnés</t>
  </si>
  <si>
    <t>Autres fonds propres non disponibles</t>
  </si>
  <si>
    <t>Profits futurs sur primes futures - Activités Vie</t>
  </si>
  <si>
    <t>Profits futurs sur primes futures - Activités Non-Vie</t>
  </si>
  <si>
    <t>Total "Profits futurs sur primes futures"</t>
  </si>
  <si>
    <t>Bilan</t>
  </si>
  <si>
    <t>Numéro du fond</t>
  </si>
  <si>
    <t>Actif</t>
  </si>
  <si>
    <t>Écarts d'acquisitions</t>
  </si>
  <si>
    <t>Frais d'acquisition reportés</t>
  </si>
  <si>
    <t>Actifs incorporels</t>
  </si>
  <si>
    <t>Impôts différés actifs</t>
  </si>
  <si>
    <t>Excédent de régime de retraite</t>
  </si>
  <si>
    <t>Immobilisations corporelles pour usage propre</t>
  </si>
  <si>
    <t>Placements (autres que les actifs en représentation de contrats en UC ou indexés)</t>
  </si>
  <si>
    <t>Immobilier (autre que pour usage propre)</t>
  </si>
  <si>
    <t>Actions</t>
  </si>
  <si>
    <t xml:space="preserve"> Actions cotées</t>
  </si>
  <si>
    <t xml:space="preserve"> Actions non cotées</t>
  </si>
  <si>
    <t>Obligations</t>
  </si>
  <si>
    <t>Obligations souveraines</t>
  </si>
  <si>
    <t>Obligation d'entreprises</t>
  </si>
  <si>
    <t>Obligations structurées</t>
  </si>
  <si>
    <t>Titres garantis</t>
  </si>
  <si>
    <t>Fonds d'investissement</t>
  </si>
  <si>
    <t>Produits dérivés</t>
  </si>
  <si>
    <t>Dépôts autres que ceux assimilables à de la trésorerie</t>
  </si>
  <si>
    <t>Autres placements</t>
  </si>
  <si>
    <t>Placements en représentation de contrats en UC ou indexés</t>
  </si>
  <si>
    <t>Avances sur polices</t>
  </si>
  <si>
    <t>Provisions techniques cédées</t>
  </si>
  <si>
    <t>Non vie et santé similaire à la non-vie</t>
  </si>
  <si>
    <t>Non vie hors santé</t>
  </si>
  <si>
    <t>Santé similaire à la non vie</t>
  </si>
  <si>
    <t>Vie et santé similaire à la vie, hors UC ou indéxés</t>
  </si>
  <si>
    <t>Santé similaire à la vie</t>
  </si>
  <si>
    <t>Vie hors santé, UC ou indexés</t>
  </si>
  <si>
    <t>UC ou indexés</t>
  </si>
  <si>
    <t>Dépôts auprès des cédantes</t>
  </si>
  <si>
    <t>Créances nées d'opérations d'assurance</t>
  </si>
  <si>
    <t>Créances nées d'opérations de réassurance</t>
  </si>
  <si>
    <t>Autres créances (hors assurance)</t>
  </si>
  <si>
    <t>Actions auto-détenues</t>
  </si>
  <si>
    <t>Instruments de fonds propres appelés et non payés</t>
  </si>
  <si>
    <t>Trésorerie et équivalent trésorerie</t>
  </si>
  <si>
    <t>Autres actifs non mentionnés dans les postes ci-dessus</t>
  </si>
  <si>
    <t>Total de l'actif</t>
  </si>
  <si>
    <t>Passif</t>
  </si>
  <si>
    <t>Provisions techniques – non-vie</t>
  </si>
  <si>
    <t>Provisions techniques non-vie (hors santé)</t>
  </si>
  <si>
    <t>Provisions techniques calculées comme un tout</t>
  </si>
  <si>
    <t>Meilleure estimation</t>
  </si>
  <si>
    <t>Marge de risque</t>
  </si>
  <si>
    <t>Provisions techniques santé (similaire à la non-vie)</t>
  </si>
  <si>
    <t>Provisions techniques - vie (hors UC ou indéxés)</t>
  </si>
  <si>
    <t>Provisions techniques santé (similaire à la vie)</t>
  </si>
  <si>
    <t>Provisions techniques vie (hors santé, UC ou indexés)</t>
  </si>
  <si>
    <t>Provisions techniques UC ou indexés</t>
  </si>
  <si>
    <t>Autres provisions techniques</t>
  </si>
  <si>
    <t>Passifs éventuels</t>
  </si>
  <si>
    <t>Provisions autres que les provisions techniques</t>
  </si>
  <si>
    <t>Provision pour retraite et autres avantages</t>
  </si>
  <si>
    <t>Dettes pour dépôts espèces des réassureurs</t>
  </si>
  <si>
    <t>Impôts différés passifs</t>
  </si>
  <si>
    <t xml:space="preserve">Dettes financières autres que celles envers les établissements de crédit </t>
  </si>
  <si>
    <t>Dettes nées d'opérations d'assurance</t>
  </si>
  <si>
    <t>Dettes nées d'opérations de réassurance</t>
  </si>
  <si>
    <t>Autres dettes (non liées aux opérations d'assurance)</t>
  </si>
  <si>
    <t>Dettes subordonnées exclues des fonds propres de base</t>
  </si>
  <si>
    <t>Dettes subordonnées incluses dans les fonds propres de base</t>
  </si>
  <si>
    <t>Autres dettes non mentionées dans les postes ci-dessus</t>
  </si>
  <si>
    <t>Total du passif</t>
  </si>
  <si>
    <t>Actif net</t>
  </si>
  <si>
    <t>Valorisation Solvabilité II</t>
  </si>
  <si>
    <t>Valeur dans les comptes sociaux</t>
  </si>
  <si>
    <t>Prêts et prêts hypothécaires</t>
  </si>
  <si>
    <t>Dettes envers les établissements de crédit</t>
  </si>
  <si>
    <t>Risque de marché - informations de base</t>
  </si>
  <si>
    <t>Actifs</t>
  </si>
  <si>
    <t>Passifs</t>
  </si>
  <si>
    <t>Risque de taux d'intérêt</t>
  </si>
  <si>
    <t>Passifs (hors capactié d'absorbtion des pertes des provisions techniques)</t>
  </si>
  <si>
    <t>Choc de baisse des taux intérêt</t>
  </si>
  <si>
    <t>Choc de hausse des taux intérêt</t>
  </si>
  <si>
    <t>Risque sur actions</t>
  </si>
  <si>
    <t>Risque sur actifs immobiliers</t>
  </si>
  <si>
    <t>Risque lié à la marge</t>
  </si>
  <si>
    <t>actions de type 1</t>
  </si>
  <si>
    <t>participations stratégiques (actions de type 1)</t>
  </si>
  <si>
    <t>actions de type 2</t>
  </si>
  <si>
    <t>action de type 2</t>
  </si>
  <si>
    <t>participations stratégiques (actions de type 2)</t>
  </si>
  <si>
    <t>dérivés de crédit</t>
  </si>
  <si>
    <t>Choc à la baisse sur les dérivés de crédit</t>
  </si>
  <si>
    <t>choc à la hausse sur les dérivés de crédit</t>
  </si>
  <si>
    <t>Risque de change</t>
  </si>
  <si>
    <t>Diversification au sein du module risque de marché</t>
  </si>
  <si>
    <t>Concentrations du risque de marché</t>
  </si>
  <si>
    <t>Capital de solvabilité requis - Risque de contrepartie</t>
  </si>
  <si>
    <t>Capital de solvabilité net (capacité d'absorbtion des pertes des provisions techniques incluse)</t>
  </si>
  <si>
    <t>Capital de solvabilité requis total pour le risque de marché</t>
  </si>
  <si>
    <t>Capital de solvabilité requis - Risque de marché</t>
  </si>
  <si>
    <t>Probabilité de défaut</t>
  </si>
  <si>
    <t>Capital de solvabilité requis brut (hors capacité d'absorbtion des pertes des provisions techniques)</t>
  </si>
  <si>
    <t>Perte en cas de défaut</t>
  </si>
  <si>
    <t>Expositions de type 1</t>
  </si>
  <si>
    <t>Risque de contrepartie - Informations de base</t>
  </si>
  <si>
    <t>Expositions de type 2</t>
  </si>
  <si>
    <t>Diversification au sein du module risque de contrepartie</t>
  </si>
  <si>
    <t>Capital de solvabilité requis total pour le risque de contrepartie</t>
  </si>
  <si>
    <t>Capital de solvabilité requis - Risque de souscription en vie</t>
  </si>
  <si>
    <t>Risque de souscription en vie - Informations de base</t>
  </si>
  <si>
    <t>Risque de mortalité</t>
  </si>
  <si>
    <t>Risque de longévité</t>
  </si>
  <si>
    <t>Risque de dépenses en vie</t>
  </si>
  <si>
    <t>Risque de révision</t>
  </si>
  <si>
    <t>Risque de catastrophe en vie</t>
  </si>
  <si>
    <t>Diversification au sein du module risque de souscription en vie</t>
  </si>
  <si>
    <t>Capital de solvabilité requis total pour le risque de souscription en vie</t>
  </si>
  <si>
    <t>Capital de solvabilité requis - Risque de souscription en santé</t>
  </si>
  <si>
    <t>Risque de mortalité en santé</t>
  </si>
  <si>
    <t>Risque de longévité en santé</t>
  </si>
  <si>
    <t>Risque de dépenses en santé</t>
  </si>
  <si>
    <t>Risque de révision en santé</t>
  </si>
  <si>
    <t>Risque de catastrophe en santé - Informations de base</t>
  </si>
  <si>
    <t>Diversification au sein du risque de catastrophe en santé</t>
  </si>
  <si>
    <t>Risque de pandémie</t>
  </si>
  <si>
    <t>Capital de solvabilité requis total pour le risque de catastrophe en santé</t>
  </si>
  <si>
    <t>Diversification au sein du module risque de souscription en santé</t>
  </si>
  <si>
    <t>Capital de solvabilité requis - Risque de souscription en non-vie</t>
  </si>
  <si>
    <t xml:space="preserve">Risque de souscription en non-vie </t>
  </si>
  <si>
    <t>Diversification géorgaphique</t>
  </si>
  <si>
    <t>Responsabilité civile automobile</t>
  </si>
  <si>
    <t>Automobile autres</t>
  </si>
  <si>
    <t>Assurances maritimes, aériennes et de transport</t>
  </si>
  <si>
    <t>Incendie et autres dommages aux biens</t>
  </si>
  <si>
    <t>Responsabilité civile générale</t>
  </si>
  <si>
    <t>Crédit - Caution</t>
  </si>
  <si>
    <t>Protection juridique</t>
  </si>
  <si>
    <t>Pertes pécunières diverses</t>
  </si>
  <si>
    <t>Réassurance non-proportionnelle aérien, maritime et transport</t>
  </si>
  <si>
    <t>Déviation standard combinée</t>
  </si>
  <si>
    <t>Passifs (hors capactié d'absorption des pertes des provisions techniques)</t>
  </si>
  <si>
    <t>Capital de solvabilité requis brut (hors capacité d'absorption des pertes des provisions techniques)</t>
  </si>
  <si>
    <t>Capital de solvabilité requis</t>
  </si>
  <si>
    <t>capital requis pour le risque de catastrophe en non-vie</t>
  </si>
  <si>
    <t>Diversification au sein du module risque de souscription en non-vie</t>
  </si>
  <si>
    <t>Capital de solvabilité requis total pour le risque de souscription en non vie</t>
  </si>
  <si>
    <t>Capital de solvabilité net (capacité d'absorption des pertes des provisions techniques incluse)</t>
  </si>
  <si>
    <t>Capital de solvabilité requis - Risque opérationnel</t>
  </si>
  <si>
    <t>Risque opérationnel - informations de base</t>
  </si>
  <si>
    <t>Provisions techniques vies brutes (hors marge de risque)</t>
  </si>
  <si>
    <r>
      <t>Provisions technique UC brutes (hors marge de risque)</t>
    </r>
  </si>
  <si>
    <t>Provisions techniques non-vie brutes (hors marge de risque)</t>
  </si>
  <si>
    <r>
      <t>Capital requis pour le risque opérationnel fondé sur les provisions techniques</t>
    </r>
  </si>
  <si>
    <t>Primes aquises vie brutes (12 derniers mois)</t>
  </si>
  <si>
    <t>Primes acquises UC brutes (12 derniers mois)</t>
  </si>
  <si>
    <t>Primes aquises non-vie brutes (12 derniers mois)</t>
  </si>
  <si>
    <t>Primes aquises  vie brutes (12  mois précédant les 12 derniers mois)</t>
  </si>
  <si>
    <t>Primes aquises UC brutes (12  mois précédant les 12 derniers mois)</t>
  </si>
  <si>
    <t>Primes aquises non-vie brutes (12  mois précédant les 12 derniers mois)</t>
  </si>
  <si>
    <t>Capital requis pour le risque opérationnel fondé sur les primes aquises</t>
  </si>
  <si>
    <t>Pourcentage du capital de solvabilité requis de base (BSCR)</t>
  </si>
  <si>
    <t>Charge en capital requise pour le risque opérationnel avant plafonnement</t>
  </si>
  <si>
    <t>Charge en capital requise pour le risque opérationnel après plafonnement</t>
  </si>
  <si>
    <t>Frais supportés pour les activités UC (12 derniers mois)</t>
  </si>
  <si>
    <t>Capital requis total pour le risque opérationnel</t>
  </si>
  <si>
    <t>Capital requis</t>
  </si>
  <si>
    <t>MCR-B4B</t>
  </si>
  <si>
    <t>Minimum de Capital Requis (organismes mixtes)</t>
  </si>
  <si>
    <t>Elements du MCR</t>
  </si>
  <si>
    <t xml:space="preserve">Informations de base </t>
  </si>
  <si>
    <t>Activités Non-Vie</t>
  </si>
  <si>
    <t>Activités Vie</t>
  </si>
  <si>
    <r>
      <t>Résultat MCR</t>
    </r>
    <r>
      <rPr>
        <vertAlign val="subscript"/>
        <sz val="11"/>
        <rFont val="Verdana"/>
        <family val="2"/>
      </rPr>
      <t>(NV,NV)</t>
    </r>
  </si>
  <si>
    <r>
      <t>Résultat MCR</t>
    </r>
    <r>
      <rPr>
        <vertAlign val="subscript"/>
        <sz val="11"/>
        <rFont val="Verdana"/>
        <family val="2"/>
      </rPr>
      <t>(NV,V)</t>
    </r>
  </si>
  <si>
    <t>Meilleure estimation nette</t>
  </si>
  <si>
    <t>Primes émises nettes (12 derniers mois)</t>
  </si>
  <si>
    <t>Frais de soins et réassurance proportionnelle</t>
  </si>
  <si>
    <t>Perte de revenus et réassurance proportionnelle</t>
  </si>
  <si>
    <t>Responsabilité civile automobile et réassurance proportionnelle</t>
  </si>
  <si>
    <t>Automobile autre et réassurance proportionnelle</t>
  </si>
  <si>
    <t>Assurances maritimes, aériennes et transports et réassurance proportionnelle</t>
  </si>
  <si>
    <t>Incendie et autres dommages aux biens et réassurance proportionnelle</t>
  </si>
  <si>
    <t>Responsabilité civile générale et réassurance proportionnelle</t>
  </si>
  <si>
    <t>Crédit - Caution et réassurance proportionnelle</t>
  </si>
  <si>
    <t>Protection juridique et réassurance proportionnelle</t>
  </si>
  <si>
    <t>Assistance et réassurance proportionnelle</t>
  </si>
  <si>
    <t>Pertes pécuniaires diverses et réassurance proportionnelle</t>
  </si>
  <si>
    <t>Réassurance non-proportionnelle responsabilité civile</t>
  </si>
  <si>
    <t>Réassurance non-proportionnelle dommages aux biens</t>
  </si>
  <si>
    <t>Réassurance non-proportionnelle aérien, maritime, transports</t>
  </si>
  <si>
    <t xml:space="preserve">Réassurance non-proportionelle santé </t>
  </si>
  <si>
    <t xml:space="preserve">Element de la formule linéaire pour la (ré)assurance vie </t>
  </si>
  <si>
    <t>Capital sous risque</t>
  </si>
  <si>
    <t>Assurance avec participation aux bénéfices - participations futures garanties</t>
  </si>
  <si>
    <t>Assurance avec participation aux bénéfices - participations futures discrétionnaires</t>
  </si>
  <si>
    <t>Unités de compte et fonds indexés</t>
  </si>
  <si>
    <t xml:space="preserve">Autres engagements de (ré)assurance vie </t>
  </si>
  <si>
    <t>Capital sous risque pour les engagements de (re)assurance vie</t>
  </si>
  <si>
    <t xml:space="preserve">Calcul du MCR  </t>
  </si>
  <si>
    <t xml:space="preserve">MCR linéaire </t>
  </si>
  <si>
    <t>Plafond MCR</t>
  </si>
  <si>
    <t>Plancher MCR</t>
  </si>
  <si>
    <t xml:space="preserve">MCR combiné </t>
  </si>
  <si>
    <t xml:space="preserve">Plancher absolu du MCR </t>
  </si>
  <si>
    <t>MCR notionel vie et non-vie</t>
  </si>
  <si>
    <t>MCR notionel linéaire</t>
  </si>
  <si>
    <t>SCR notionel avec exigences de capital supplémentaires (calcul annuel ou dernier calcul en date)</t>
  </si>
  <si>
    <t>Plafond MCR notionel</t>
  </si>
  <si>
    <t>Plancher MCR notionel</t>
  </si>
  <si>
    <t xml:space="preserve">MCR notionel combiné </t>
  </si>
  <si>
    <t>MCR notionel</t>
  </si>
  <si>
    <r>
      <t>Résultat MCR</t>
    </r>
    <r>
      <rPr>
        <vertAlign val="subscript"/>
        <sz val="11"/>
        <rFont val="Verdana"/>
        <family val="2"/>
      </rPr>
      <t>V</t>
    </r>
  </si>
  <si>
    <t>Eléments du MCR</t>
  </si>
  <si>
    <t>Informations de base</t>
  </si>
  <si>
    <r>
      <t>Résultat MCR</t>
    </r>
    <r>
      <rPr>
        <vertAlign val="subscript"/>
        <sz val="11"/>
        <rFont val="Verdana"/>
        <family val="2"/>
      </rPr>
      <t>NV</t>
    </r>
  </si>
  <si>
    <t>Minimum de Capital Requis (hors organismes mixtes)</t>
  </si>
  <si>
    <r>
      <rPr>
        <i/>
        <sz val="11"/>
        <rFont val="Verdana"/>
        <family val="2"/>
      </rPr>
      <t>Workers' compensation</t>
    </r>
    <r>
      <rPr>
        <sz val="11"/>
        <rFont val="Verdana"/>
        <family val="2"/>
      </rPr>
      <t xml:space="preserve"> et réassurance proportionnelle</t>
    </r>
  </si>
  <si>
    <t>Minimum de Capital Requis</t>
  </si>
  <si>
    <t>Calcul du MCR</t>
  </si>
  <si>
    <t>SCR-B2A</t>
  </si>
  <si>
    <t>Capital de Solvabilité Requis pour les organismes utilisant la formule standard</t>
  </si>
  <si>
    <t>Elements couverts par un MIP (Y/N)</t>
  </si>
  <si>
    <r>
      <t>Risque de marché</t>
    </r>
  </si>
  <si>
    <t>Risque de souscription vie</t>
  </si>
  <si>
    <t>Risque de souscription santé</t>
  </si>
  <si>
    <t>Risque de souscrption non-vie</t>
  </si>
  <si>
    <t>Diversification entre modules</t>
  </si>
  <si>
    <t>Risque lié aux actifs incorporels</t>
  </si>
  <si>
    <t>SCR de base</t>
  </si>
  <si>
    <t xml:space="preserve">Risque opérationnel </t>
  </si>
  <si>
    <t xml:space="preserve">SCR notionnel individuel pour les fonds cantonnés / fonds général </t>
  </si>
  <si>
    <r>
      <t xml:space="preserve">Diversification entre fonds cantonnés </t>
    </r>
    <r>
      <rPr>
        <i/>
        <sz val="10"/>
        <rFont val="Arial"/>
        <family val="2"/>
      </rPr>
      <t>(ring fenced funds) et entre fonds cantonnés et fonds général</t>
    </r>
  </si>
  <si>
    <t xml:space="preserve">Reste du SCR calculé à partir d'un modèle interne partiel (MIP) </t>
  </si>
  <si>
    <t>SCR net (incluant la capacité d'absortion des pertes des provisions techniques / impôts différés si applicable )</t>
  </si>
  <si>
    <t>Diversification (entre formule standard et PIM)</t>
  </si>
  <si>
    <t>SCR total hors exigences de capital supplémentaires</t>
  </si>
  <si>
    <t>Exigences de capital supplémentaires déjà imposées</t>
  </si>
  <si>
    <t>SCR</t>
  </si>
  <si>
    <t>Pour information uniquement:</t>
  </si>
  <si>
    <t xml:space="preserve">Total SCR notionnels pour les fonds cantonnés (autres que en regard de l'art. 4 de la Directive 2003/41/EC (transitoire) </t>
  </si>
  <si>
    <t xml:space="preserve">SCR notionnel pour le fonds général </t>
  </si>
  <si>
    <t>Participation aux bénéfices discrétionnaire - brute</t>
  </si>
  <si>
    <t>Participation aux bénéfices discrétionnaire - nette</t>
  </si>
  <si>
    <t>SCR-B2A-T</t>
  </si>
  <si>
    <t>MCR-B4B-T</t>
  </si>
  <si>
    <t>A7=A7A+A7B+A7C</t>
  </si>
  <si>
    <t>A9=A1+A3+A5+A6+A7</t>
  </si>
  <si>
    <t>A14=A10+A12+A13</t>
  </si>
  <si>
    <t>B9=SUM(B1:B7)</t>
  </si>
  <si>
    <t>B14=SUM(B10:B13)</t>
  </si>
  <si>
    <t>C9=SUM(C1:C7)</t>
  </si>
  <si>
    <t>C14=SUM(C10:C13)</t>
  </si>
  <si>
    <t>E9=E1+E2+E4+E6+E7</t>
  </si>
  <si>
    <t>E14=E10+E12+E13</t>
  </si>
  <si>
    <t>F2=A3+B2+B3+E2</t>
  </si>
  <si>
    <t>F14=F10+F12+F13</t>
  </si>
  <si>
    <t>A23=A5+A14</t>
  </si>
  <si>
    <t>B23=B5+B14</t>
  </si>
  <si>
    <t>C23=C5+C14</t>
  </si>
  <si>
    <t xml:space="preserve">D23=D5+D14 </t>
  </si>
  <si>
    <t>E23=E5+E14</t>
  </si>
  <si>
    <t>F23=F5+F14</t>
  </si>
  <si>
    <t>G23=G5+G14</t>
  </si>
  <si>
    <t>H23=H5+H14</t>
  </si>
  <si>
    <t>I23=I5+I14</t>
  </si>
  <si>
    <t>J23=J5+J14</t>
  </si>
  <si>
    <t>K23=K5+K14</t>
  </si>
  <si>
    <t>L23=L5+L14</t>
  </si>
  <si>
    <t>M23=M5+M14</t>
  </si>
  <si>
    <t>N23=N5+N14</t>
  </si>
  <si>
    <t>O23=O5+O14</t>
  </si>
  <si>
    <t>P23=P5+P14</t>
  </si>
  <si>
    <t xml:space="preserve">A24=A13+A22 </t>
  </si>
  <si>
    <t>B24=B13+B22</t>
  </si>
  <si>
    <t>C24=C13+C22</t>
  </si>
  <si>
    <t>D24=D13+D22</t>
  </si>
  <si>
    <t>E24=E13+E22</t>
  </si>
  <si>
    <t>F24=F13+F22</t>
  </si>
  <si>
    <t>G24=G13+G22</t>
  </si>
  <si>
    <t>H24=H13+H22</t>
  </si>
  <si>
    <t>I24=I13+I22</t>
  </si>
  <si>
    <t>J24=J13+J22</t>
  </si>
  <si>
    <t>K24=K13+K22</t>
  </si>
  <si>
    <t>L24=L13+L22</t>
  </si>
  <si>
    <t>M24=M13+M22</t>
  </si>
  <si>
    <t>N24=N13+N22</t>
  </si>
  <si>
    <t>O24=O13+O22</t>
  </si>
  <si>
    <t>P24=P13+P22</t>
  </si>
  <si>
    <t>Q23=SUM(A23:P23)</t>
  </si>
  <si>
    <t>Q25=SUM(A25:P25)</t>
  </si>
  <si>
    <t>A27=A12+A21</t>
  </si>
  <si>
    <t>B27=B12+B21</t>
  </si>
  <si>
    <t>C27=C12+C21</t>
  </si>
  <si>
    <t>D27=D12+D21</t>
  </si>
  <si>
    <t>E27=E12+E21</t>
  </si>
  <si>
    <t>F27=F12+F21</t>
  </si>
  <si>
    <t>G27=G12+G21</t>
  </si>
  <si>
    <t>H27=H12+H21</t>
  </si>
  <si>
    <t>I27=I12+I21</t>
  </si>
  <si>
    <t>J27=J12+J21</t>
  </si>
  <si>
    <t>K27=K12+K21</t>
  </si>
  <si>
    <t>L27=L12+L21</t>
  </si>
  <si>
    <t>M27=M12+M21</t>
  </si>
  <si>
    <t>N27=N12+N21</t>
  </si>
  <si>
    <t xml:space="preserve">O27=O12+O21 </t>
  </si>
  <si>
    <t>P27=P12+P21</t>
  </si>
  <si>
    <t>Q26=SUM(A26:P26)</t>
  </si>
  <si>
    <t>Q27=SUM(A27:P27)</t>
  </si>
  <si>
    <t>B10 = sum (B1….B7)</t>
  </si>
  <si>
    <t>A10 = sum (A1….A7)</t>
  </si>
  <si>
    <t>A11=max (min(B10-A10;A11B);0)</t>
  </si>
  <si>
    <t xml:space="preserve">C3= C4 - (C0+C1) </t>
  </si>
  <si>
    <t>B1=C1-A1</t>
  </si>
  <si>
    <t>B7=A7-C7</t>
  </si>
  <si>
    <t>C7=SUM(C2:C6)-C1</t>
  </si>
  <si>
    <t>B8=A8-C8</t>
  </si>
  <si>
    <t>C8=FE1</t>
  </si>
  <si>
    <t>A16=SUM(A10:A15)-A9</t>
  </si>
  <si>
    <t>B9=A9-C9</t>
  </si>
  <si>
    <t>B16=A16-C16</t>
  </si>
  <si>
    <t>C16=SUM(C10:C15)-C9</t>
  </si>
  <si>
    <t>A18=MG2</t>
  </si>
  <si>
    <t>B17=A17-C17</t>
  </si>
  <si>
    <t>B18=A18-C18</t>
  </si>
  <si>
    <t>C18=MG4</t>
  </si>
  <si>
    <t>A19=A1+A8+A9+A17</t>
  </si>
  <si>
    <t>A20=A19-A21</t>
  </si>
  <si>
    <t>B19=A19-C19</t>
  </si>
  <si>
    <t>B20=A20-C20</t>
  </si>
  <si>
    <t>B21=A21-C21</t>
  </si>
  <si>
    <t>C19=C1+C8+C9+C17</t>
  </si>
  <si>
    <t>C20=C19-C21</t>
  </si>
  <si>
    <t>A26=SUM(A23:A25)-A22</t>
  </si>
  <si>
    <t>B22=A22-C22</t>
  </si>
  <si>
    <t>B26=A26-C26</t>
  </si>
  <si>
    <t>AF38=AF37-AF39</t>
  </si>
  <si>
    <t>AI38=AI37-AI39</t>
  </si>
  <si>
    <t>BE38=BE37-BE39</t>
  </si>
  <si>
    <t>BH36=BE36-BF36+BG36</t>
  </si>
  <si>
    <t>BH38=BH37-BH39</t>
  </si>
  <si>
    <t>CF32=CF31-CF33</t>
  </si>
  <si>
    <t>CI30=CF30-CG30+CH30</t>
  </si>
  <si>
    <t>CI32=CI31-CI33</t>
  </si>
  <si>
    <t>DF27=DF26-DF28</t>
  </si>
  <si>
    <t>DI27=DI26-DI28</t>
  </si>
  <si>
    <t>ED1=EC1/EB1</t>
  </si>
  <si>
    <t>EE2=EE1-EE3</t>
  </si>
  <si>
    <t>EH1=EE1-EF1+EG1</t>
  </si>
  <si>
    <t>EH2=EH1-EH3</t>
  </si>
  <si>
    <t>FE1=FB1-FC1+FD1</t>
  </si>
  <si>
    <t>GA6=GA3-GA4+GA5</t>
  </si>
  <si>
    <t>HD1=SUM(HA1:HC1)</t>
  </si>
  <si>
    <t>HG1=HD1-HE1+HF1</t>
  </si>
  <si>
    <t>HF2=SUM(HA2:HE2)</t>
  </si>
  <si>
    <t>HI2=HF2-HG2+HH2</t>
  </si>
  <si>
    <t>HA3=HD1+HF2</t>
  </si>
  <si>
    <t>HB3=HA3-HC3</t>
  </si>
  <si>
    <t>HA4=HA3-HA5</t>
  </si>
  <si>
    <t>HB4=HA4-HC4</t>
  </si>
  <si>
    <t>HC4=HC3-HC5</t>
  </si>
  <si>
    <t>HA5=HG1+HI2</t>
  </si>
  <si>
    <t>HB5=HA5-HC5</t>
  </si>
  <si>
    <t>IC1=IA1+IB1</t>
  </si>
  <si>
    <t>IF1=IC1-ID1+IE1</t>
  </si>
  <si>
    <t>JA4=JA1-JA2+JA3</t>
  </si>
  <si>
    <t>KA8=KF4</t>
  </si>
  <si>
    <t>KB8=KA8-KC8</t>
  </si>
  <si>
    <t>KA9=KF5+KF6</t>
  </si>
  <si>
    <t>KB9=KA9-KC9</t>
  </si>
  <si>
    <t>KC9=KC8-KC10</t>
  </si>
  <si>
    <t>KA10=KF7</t>
  </si>
  <si>
    <t>KB10=KA10-KC10</t>
  </si>
  <si>
    <t>LC1=LA1+LB1</t>
  </si>
  <si>
    <t>LC2=LC3/LC1</t>
  </si>
  <si>
    <t>LA3=LA1 x LA2</t>
  </si>
  <si>
    <t>LB3=LB1 x LB2</t>
  </si>
  <si>
    <t>LC3=LA3+LB3</t>
  </si>
  <si>
    <t>LC4=LA4+LB4</t>
  </si>
  <si>
    <t>LC5=LA5+LB5</t>
  </si>
  <si>
    <t>LA6=LA3-LA4+LA5</t>
  </si>
  <si>
    <t>LB6=LB3-LB4+LB5</t>
  </si>
  <si>
    <t>LC6=LA6+LB6</t>
  </si>
  <si>
    <t>LA11=LA8-LA9+LA10</t>
  </si>
  <si>
    <t>LA12=LC3+LA8</t>
  </si>
  <si>
    <t>LB12=LA12-LC12</t>
  </si>
  <si>
    <t>LA13=LA12-LA14</t>
  </si>
  <si>
    <t>LB13=LB12-LB14</t>
  </si>
  <si>
    <t>LC13=LC12-LC14</t>
  </si>
  <si>
    <t>LA14=LC6+LA11</t>
  </si>
  <si>
    <t>LB14=LA13-LC14</t>
  </si>
  <si>
    <t>MG2=MF2-MH2</t>
  </si>
  <si>
    <t>MG3=MG2-MG4</t>
  </si>
  <si>
    <t>MH3=MH2-MH4</t>
  </si>
  <si>
    <t>MG4=MF4-MH4</t>
  </si>
  <si>
    <t>NK32=SUM(NK1 for each country)</t>
  </si>
  <si>
    <t>NK33=NK32-NK34</t>
  </si>
  <si>
    <t>NN1=NK1-NL1+NM1</t>
  </si>
  <si>
    <t>NN2=NK2-NL2+NM2</t>
  </si>
  <si>
    <t>NN3=NK3-NL3+NM3</t>
  </si>
  <si>
    <t>NN4=NK4-NL4+NM4</t>
  </si>
  <si>
    <t>NN5=NK5-NL5+NM5</t>
  </si>
  <si>
    <t>NN6=NK6-NL6+NM6</t>
  </si>
  <si>
    <t>NN7=NK7-NL7+NM7</t>
  </si>
  <si>
    <t>NN8=NK8-NL8+NM8</t>
  </si>
  <si>
    <t>NN9=NK9-NL9+NM9</t>
  </si>
  <si>
    <t>NN10=NK10-NL10+NM10</t>
  </si>
  <si>
    <t>NN11=NK11-NL11+NM11</t>
  </si>
  <si>
    <t>NN12=NK12-NL12+NM12</t>
  </si>
  <si>
    <t>NN13=NK13-NL13+NM13</t>
  </si>
  <si>
    <t>NN14=NK14-NL14+NM14</t>
  </si>
  <si>
    <t>NN15=NK15-NL15+NM15</t>
  </si>
  <si>
    <t>NN16=NK16-NL16+NM16</t>
  </si>
  <si>
    <t>NN17=NK17-NL17+NM17</t>
  </si>
  <si>
    <t>NN18=NK18-NL18+NM18</t>
  </si>
  <si>
    <t>NN19=NK19-NL19+NM19</t>
  </si>
  <si>
    <t>NN20=NK20-NL20+NM20</t>
  </si>
  <si>
    <t>NN21=NK21-NL21+NM21</t>
  </si>
  <si>
    <t>NN22=NK22-NL22+NM22</t>
  </si>
  <si>
    <t>NN23=NK23-NL23+NM23</t>
  </si>
  <si>
    <t>NN24=NK24-NL24+NM24</t>
  </si>
  <si>
    <t>NN25=NK25-NL25+NM25</t>
  </si>
  <si>
    <t>NN26=NK26-NL26+NM26</t>
  </si>
  <si>
    <t>NN27=NK27-NL27+NM27</t>
  </si>
  <si>
    <t>NN28=NK28-NL28+NM28</t>
  </si>
  <si>
    <t>NN29=NK29-NL29+NM29</t>
  </si>
  <si>
    <t>NN30=NK30-NL30+NM30</t>
  </si>
  <si>
    <t>NN31=NK31-NL31+NM31</t>
  </si>
  <si>
    <t>NN32=SUM(NN1 for each country)</t>
  </si>
  <si>
    <t>NN33=NN32-NN34</t>
  </si>
  <si>
    <t>OG21=SUM(OG1 for each country)</t>
  </si>
  <si>
    <t>OG22=OG21-OG18</t>
  </si>
  <si>
    <t>OJ21=SUM(OJ1 for each country)</t>
  </si>
  <si>
    <t>PJ21=SUM(PJ1 for each country)</t>
  </si>
  <si>
    <t>PM21=PJ21-PK21+PL21</t>
  </si>
  <si>
    <t>A18=(0.05+B19)-(0.088*B20)+(0.005*B21)+(0.029*B22)+(0.001*C23)</t>
  </si>
  <si>
    <t>A28=min(max(A24,A27),A26)</t>
  </si>
  <si>
    <t>C18=(0.05+F19)-(0.088*F20)+(0.005*F21)+(0.029*F22)+(0.001*G23)</t>
  </si>
  <si>
    <t>A7B=A7+A7A (valorisation solvabilité 2)</t>
  </si>
  <si>
    <t>A7B=A7+A7A (comptes sociaux)</t>
  </si>
  <si>
    <t>A8E=A8+A8A+A8C+A8D (valorisation solvabilité 2)</t>
  </si>
  <si>
    <t>A8E=A8+A8A+A8C+A8D (comptes sociaux)</t>
  </si>
  <si>
    <t>A14=A14A+A14B+A14C (valorisation solvabilité 2)</t>
  </si>
  <si>
    <t>A16=A17A+A19B+A19A (valorisation solvabilité 2)</t>
  </si>
  <si>
    <t>A17A=A17+A18 (valorisation solvabilité 2)</t>
  </si>
  <si>
    <t>A19B=A18A+A19 (valorisation solvabilité 2)</t>
  </si>
  <si>
    <t>A30=A2+A26+A25B+A3+A4+A12+A14+A16+A13+A20+A21+A23+A28A+A28B+A27+A28 (valorisation solvabilité 2)</t>
  </si>
  <si>
    <t>A16=A17A+A19B+A19A (comptes sociaux)</t>
  </si>
  <si>
    <t>A17A=A17+A18 (comptes sociaux)</t>
  </si>
  <si>
    <t>A19B=A18A+A19 (comptes sociaux)</t>
  </si>
  <si>
    <t>A30=A2+A26+A25B+A3+A4+A12+A14+A16+A13+A20+A21+A23+A28A+A28B+A27+A28 (comptes sociaux)</t>
  </si>
  <si>
    <t>LS0=L1+L4 (comptes sociaux)</t>
  </si>
  <si>
    <t>LS6F=L6B+L7 (comptes sociaux)</t>
  </si>
  <si>
    <t>L1=L1A+L2+L3 (valorisation solvabilité 2)</t>
  </si>
  <si>
    <t>L4=L4A+L5+L6 (valorisation solvabilité 2)</t>
  </si>
  <si>
    <t>L6B=L6C+L6D+L6E (valorisation solvabilité 2)</t>
  </si>
  <si>
    <t>L7=L7A+L8+L9 (valorisation solvabilité 2)</t>
  </si>
  <si>
    <t>L10=L10A+L11+L12 (valorisation solvabilité 2)</t>
  </si>
  <si>
    <t>L15E=L15D+L26 (valorisation solvabilité 2)</t>
  </si>
  <si>
    <t>L25A=L1+L4+L6B+L7+L10+L23+L18+L22+L13+L17+L16+L19+L20+L15A+L15B+L15C+L15D+L26+L25 (valorisation solvabilité 2)</t>
  </si>
  <si>
    <t>L27=A30-L25A (valorisation solvabilité 2)</t>
  </si>
  <si>
    <t>L15E=L15D+L26 (comptes sociaux)</t>
  </si>
  <si>
    <t>L25A=L1+L4+L6B+L7+L10+L23+L18+L22+L13+L17+L16+L19+L20+L15A+L15B+L15C+L15D+L26+L25 (comptes sociaux)</t>
  </si>
  <si>
    <t>L27=A30-L25A (comptes sociaux)</t>
  </si>
  <si>
    <t>Aucune erreur dans l'onglet BI-T</t>
  </si>
  <si>
    <t>statut</t>
  </si>
  <si>
    <t>C3 &gt;= 0.</t>
  </si>
  <si>
    <t>D3  &gt;= 0.</t>
  </si>
  <si>
    <t>D1 &gt;/=0</t>
  </si>
  <si>
    <t xml:space="preserve">D1 = (A1 – B1) – (A1A- B1B) </t>
  </si>
  <si>
    <t>C2 = (A2 – B2) – (A2A- B2A)</t>
  </si>
  <si>
    <t xml:space="preserve">C2 &gt;/=0 </t>
  </si>
  <si>
    <t>C4 = (A4 – B4) – (A4A- B4A)</t>
  </si>
  <si>
    <t>C4&gt;0</t>
  </si>
  <si>
    <t xml:space="preserve"> D4&gt;0</t>
  </si>
  <si>
    <t>C8 = (A8 – B8) – (A8A- B8A)</t>
  </si>
  <si>
    <t>C8&gt;0</t>
  </si>
  <si>
    <t>D8&gt;0</t>
  </si>
  <si>
    <t xml:space="preserve">C12 = (A12 – B12) – (A12A- B12A)  </t>
  </si>
  <si>
    <t>C12&gt;0</t>
  </si>
  <si>
    <t xml:space="preserve">D12 = (A12 – B12) – (A12A- B12B)  </t>
  </si>
  <si>
    <t>D12&gt;0</t>
  </si>
  <si>
    <t xml:space="preserve">C13 = (C14+C15+C18)  </t>
  </si>
  <si>
    <t>C13&gt;0</t>
  </si>
  <si>
    <t xml:space="preserve">D13 = (D14+D15+D18)  </t>
  </si>
  <si>
    <t>D13&gt;0</t>
  </si>
  <si>
    <t xml:space="preserve">C14 = (A14 – B14) – (A14A- B14A)  </t>
  </si>
  <si>
    <t>C14&gt;0</t>
  </si>
  <si>
    <t xml:space="preserve">D14 = (A14 – B14) – (A14A- B14B)  </t>
  </si>
  <si>
    <t>D14&gt;0</t>
  </si>
  <si>
    <t>C15 &gt;= 0</t>
  </si>
  <si>
    <t>D15  &gt;= 0.</t>
  </si>
  <si>
    <t xml:space="preserve">C16 = (A16 – B16) – (A16A- B16A)  </t>
  </si>
  <si>
    <t>C16&gt;0</t>
  </si>
  <si>
    <t xml:space="preserve">D16 = (A16 – B16) – (A16A- B16B)  </t>
  </si>
  <si>
    <t>D16&gt;0</t>
  </si>
  <si>
    <t xml:space="preserve">C17 = (A17 – B17) – (A17A- B17A)  </t>
  </si>
  <si>
    <t>C17&gt;0</t>
  </si>
  <si>
    <t xml:space="preserve">D17 = (A17 – B17) – (A17A- B17B)  </t>
  </si>
  <si>
    <t>D17&gt;0</t>
  </si>
  <si>
    <t xml:space="preserve">C18 = (A18 – B18) – (A18A- B18A)  </t>
  </si>
  <si>
    <t>C18&gt;0</t>
  </si>
  <si>
    <t xml:space="preserve">D8 = (A8 – B8) – (A8A- B8B)  </t>
  </si>
  <si>
    <t>C1= (A1-A1A)-(B1-B1A)</t>
  </si>
  <si>
    <t>C1&gt;=0</t>
  </si>
  <si>
    <t>D1= (A1-A1A)-(B1-B1B)</t>
  </si>
  <si>
    <t>D1&gt;=0</t>
  </si>
  <si>
    <t>C2= (A2-A2A)-(B2-B2A)</t>
  </si>
  <si>
    <t>C2&gt;=0</t>
  </si>
  <si>
    <t>D2= (A2-A2A)-(B2-B2B)</t>
  </si>
  <si>
    <t>D2&gt;=0</t>
  </si>
  <si>
    <t>C3= (A3-A3A)-(B3-B3A)</t>
  </si>
  <si>
    <t>C3&gt;=0</t>
  </si>
  <si>
    <t>D3= (A3-A3A)-(B3-B3B)</t>
  </si>
  <si>
    <t>D3&gt;=0</t>
  </si>
  <si>
    <t>C4= (A4-A4A)-(B4-B4A)</t>
  </si>
  <si>
    <t>C4&gt;=0</t>
  </si>
  <si>
    <t>D4= (A4-A4A)-(B4-B4B)</t>
  </si>
  <si>
    <t>D4&gt;=0</t>
  </si>
  <si>
    <t>C5= (A5-A5A)-(B5-B5A)</t>
  </si>
  <si>
    <t>C5&gt;=0</t>
  </si>
  <si>
    <t>D5= (A5-A5A)-(B5-B5B)</t>
  </si>
  <si>
    <t>D5&gt;=0</t>
  </si>
  <si>
    <t>C6 = (A6-A6A)-(B6-B6A)</t>
  </si>
  <si>
    <t>C6 &gt;=0</t>
  </si>
  <si>
    <t>D6 = (A6-A6A)-(B6-B6B)</t>
  </si>
  <si>
    <t>D6&gt;=0</t>
  </si>
  <si>
    <t>C7 = (A7-A7A)-(B7-B7A)</t>
  </si>
  <si>
    <t>C7&gt;=0</t>
  </si>
  <si>
    <t>D7 = (A7-A7A)-(B7-B7B)</t>
  </si>
  <si>
    <t>D7&gt;=0</t>
  </si>
  <si>
    <t>C8 = (A8-A8A)-(B8-B8A)</t>
  </si>
  <si>
    <t>C8&gt;=0</t>
  </si>
  <si>
    <t>D8 = (A8-A8A)-(B8-B8B)</t>
  </si>
  <si>
    <t>D8&gt;=0</t>
  </si>
  <si>
    <t>C9 = (A9-A9A)-(B9-B9A)</t>
  </si>
  <si>
    <t>C9&gt;=0</t>
  </si>
  <si>
    <t>D9 = (A9-A9A)-(B9-B9B)</t>
  </si>
  <si>
    <t>D9&gt;=0</t>
  </si>
  <si>
    <t xml:space="preserve"> C6 = (A6-A6A)-(B6-B6A)</t>
  </si>
  <si>
    <t>C15&gt;=0</t>
  </si>
  <si>
    <t>Aucune erreur dans l'onglet SCR-B3G-T</t>
  </si>
  <si>
    <t>B18=(0.05+D19)-(0.088*D20)+(0.005*D21)+(0.029*D22)+(0.001*E23)</t>
  </si>
  <si>
    <t>Provisions techniques Non-Vie</t>
  </si>
  <si>
    <t>Assurance directe et réassurance proportionnelle acceptée</t>
  </si>
  <si>
    <t>Réassurance non proportionnelle acceptée</t>
  </si>
  <si>
    <t>Perte de revenus
(2)</t>
  </si>
  <si>
    <t>Responsabilité civile automobile
(4)</t>
  </si>
  <si>
    <t>Automobile autres
(5)</t>
  </si>
  <si>
    <t>Assurances maritimes, aériennes et de transports
(6)</t>
  </si>
  <si>
    <t>Incendie et autres dommages aux biens
(7)</t>
  </si>
  <si>
    <t>Responsabilité civile générale
(8)</t>
  </si>
  <si>
    <t>Crédit - Caution
(9)</t>
  </si>
  <si>
    <t>Protection juridique
(10)</t>
  </si>
  <si>
    <t>Assistance
(11)</t>
  </si>
  <si>
    <t>Pertes pécuniaires diverses
(12)</t>
  </si>
  <si>
    <t>Réassurance non-proportionnelle santé
(13)</t>
  </si>
  <si>
    <t>Réassurance non-proportionnelle responsabilité civile    
(14)</t>
  </si>
  <si>
    <t>Réassurance non-proportionnelle aérien, maritime, transports
(15)</t>
  </si>
  <si>
    <t>Réassurance non-proportionnelle dommages aux biens
(16)</t>
  </si>
  <si>
    <t>Total des engagements non-vie</t>
  </si>
  <si>
    <t xml:space="preserve">Provisions de primes </t>
  </si>
  <si>
    <t>Meilleure estimation nette des provisions de primes</t>
  </si>
  <si>
    <t>Meilleure estimation nette des provisions pour sinistre</t>
  </si>
  <si>
    <t>Brutes</t>
  </si>
  <si>
    <t>Provisions pour sinistres</t>
  </si>
  <si>
    <t>Meilleure estimation totale brute</t>
  </si>
  <si>
    <t>Meilleure estimation totale nette</t>
  </si>
  <si>
    <t>Total des provisions techniques</t>
  </si>
  <si>
    <t>Total des provisions techniques brutes</t>
  </si>
  <si>
    <t>Total des provisions techniques nettes de réassurance</t>
  </si>
  <si>
    <t xml:space="preserve">Total des provisions techniques cédées après ajustement lié aux pertes probables </t>
  </si>
  <si>
    <t xml:space="preserve">Provisions techniques cédées  après ajustement lié aux pertes probables </t>
  </si>
  <si>
    <t>Provisions techniques calculées comme la somme de la meilleure estimation et de la marge de risque</t>
  </si>
  <si>
    <t xml:space="preserve">Meilleure estimation </t>
  </si>
  <si>
    <t>Provisions techniques vie et santé similaire à la vie</t>
  </si>
  <si>
    <t>Provisions techniques calculées comme un tout (portefeuille réplicable)</t>
  </si>
  <si>
    <t>Brute</t>
  </si>
  <si>
    <t xml:space="preserve">Provisions techniques cédées après ajustement lié aux pertes probables </t>
  </si>
  <si>
    <t>Unités de comptes ou indexés</t>
  </si>
  <si>
    <t>Autres activités d'assurance vie</t>
  </si>
  <si>
    <t>Assurance avec participation aux bénéfices</t>
  </si>
  <si>
    <t>Contrats sans options et garanties</t>
  </si>
  <si>
    <t>Contrats avec options et garanties</t>
  </si>
  <si>
    <t xml:space="preserve">Rentes issues de l'assurance non-vie autre que santé </t>
  </si>
  <si>
    <t>Total (Vie, y compris unités de comptes, à l’exclusion de la santé)</t>
  </si>
  <si>
    <t>Réassurance acceptée</t>
  </si>
  <si>
    <t>Assurance santé (réassurance acceptée)</t>
  </si>
  <si>
    <t>Rentes non-vie issues de l’assurance santé</t>
  </si>
  <si>
    <t>Assurance santé (affaires directes)</t>
  </si>
  <si>
    <t>Risque de catastrophe en non-vie - Sommaire</t>
  </si>
  <si>
    <t>Risque de catastrophe naturelle</t>
  </si>
  <si>
    <t>Tempête</t>
  </si>
  <si>
    <t>Tremblement de terre</t>
  </si>
  <si>
    <t>Innondation</t>
  </si>
  <si>
    <t>Grêle</t>
  </si>
  <si>
    <t>Diversification entre les périls</t>
  </si>
  <si>
    <t>Réassurance non-proportionnelle dommage aux biens - Risque de catastrophe naturelle</t>
  </si>
  <si>
    <t>Risque de catastrophe d'origine humaine</t>
  </si>
  <si>
    <t>Assurance maritime</t>
  </si>
  <si>
    <t>Assurance aérienne</t>
  </si>
  <si>
    <t>Incendie</t>
  </si>
  <si>
    <t>Autres risques de catastrophe en non-vie</t>
  </si>
  <si>
    <t>Risque de catastrophe en non-vie total avant diversification</t>
  </si>
  <si>
    <t>Diversification entre les sous-modules</t>
  </si>
  <si>
    <t>Risque de catastrophe en non-vie total après diversification</t>
  </si>
  <si>
    <t>Risque de catastrophe en santé</t>
  </si>
  <si>
    <t>Pandémie</t>
  </si>
  <si>
    <t>SCR brut</t>
  </si>
  <si>
    <t>Atténuation du risque totale</t>
  </si>
  <si>
    <t>SCR net</t>
  </si>
  <si>
    <t>Risque de catastrophe natuelle - Tempête</t>
  </si>
  <si>
    <t>Région EEE 1</t>
  </si>
  <si>
    <t>Région EEE 2</t>
  </si>
  <si>
    <t>Région EEE 3</t>
  </si>
  <si>
    <t>Région EEE 4</t>
  </si>
  <si>
    <t>Région EEE 5</t>
  </si>
  <si>
    <t>Région EEE 6</t>
  </si>
  <si>
    <t>Région EEE 7</t>
  </si>
  <si>
    <t>Région EEE 8</t>
  </si>
  <si>
    <t>Région EEE 9</t>
  </si>
  <si>
    <t>Région EEE 10</t>
  </si>
  <si>
    <t>Région EEE 11</t>
  </si>
  <si>
    <t>Région EEE 12</t>
  </si>
  <si>
    <t>Région EEE 13</t>
  </si>
  <si>
    <t>Région EEE 14</t>
  </si>
  <si>
    <t>Région EEE 15</t>
  </si>
  <si>
    <t>Région EEE 16</t>
  </si>
  <si>
    <t>Région EEE 17</t>
  </si>
  <si>
    <t>Région EEE 18</t>
  </si>
  <si>
    <t>Région EEE 19</t>
  </si>
  <si>
    <t>Région EEE 20</t>
  </si>
  <si>
    <t>Total tempête pour les régions de l'EEE avant diversification</t>
  </si>
  <si>
    <t>Autres régions 1</t>
  </si>
  <si>
    <t>Autres régions 2</t>
  </si>
  <si>
    <t>Autres régions 3</t>
  </si>
  <si>
    <t>Autres régions 4</t>
  </si>
  <si>
    <t>Autres régions 5</t>
  </si>
  <si>
    <t>Autres régions 6</t>
  </si>
  <si>
    <t>Autres régions 7</t>
  </si>
  <si>
    <t>Autres régions 8</t>
  </si>
  <si>
    <t>Autres régions 9</t>
  </si>
  <si>
    <t>Autres régions 10</t>
  </si>
  <si>
    <t>Autres régions 11</t>
  </si>
  <si>
    <t>Autres régions 12</t>
  </si>
  <si>
    <t>Autres régions 13</t>
  </si>
  <si>
    <t>Autres régions 14</t>
  </si>
  <si>
    <t>Total tempête pour les autres régions avant diversification</t>
  </si>
  <si>
    <t>Total tempête pour toutes les régions avant diversification</t>
  </si>
  <si>
    <t>Effet de diversification entre les régions</t>
  </si>
  <si>
    <t>Total tempête après diversificaction</t>
  </si>
  <si>
    <t>Estimation des primes à  aquérir brutes</t>
  </si>
  <si>
    <t>Exposition</t>
  </si>
  <si>
    <t>Scenario A ou B</t>
  </si>
  <si>
    <t>Charge brute</t>
  </si>
  <si>
    <t>Atténuation du risque estimée</t>
  </si>
  <si>
    <t>Primes de reconstitution estimées</t>
  </si>
  <si>
    <t>Charge nette pour le risque de catastrophe</t>
  </si>
  <si>
    <t>Risque de catastrophe naturelle - Tremblement de terre</t>
  </si>
  <si>
    <t>Total tremblement de terre pour les régions de l'EEE avant diversification</t>
  </si>
  <si>
    <t>Total tremblement de terre pour les autres régions avant diversification</t>
  </si>
  <si>
    <t>Total tremblement de terre pour toutes les régions avant diversification</t>
  </si>
  <si>
    <t>Total tremblement de terre avant diversification</t>
  </si>
  <si>
    <t>Estimation des primes à aquérir brutes</t>
  </si>
  <si>
    <t>Charge brute pour le risque de catastrophe</t>
  </si>
  <si>
    <t>Atténation du risque estimée</t>
  </si>
  <si>
    <t>Risque de catastrophe naturelle - Grêle</t>
  </si>
  <si>
    <t>Total grêle pour les régions de l'EEE avant diversification</t>
  </si>
  <si>
    <t xml:space="preserve">Total grêle pour les autres régions avant diverfication </t>
  </si>
  <si>
    <t>Total grêle pour toutes les régions avant diversification</t>
  </si>
  <si>
    <t>Efffet de diversification entre les régions</t>
  </si>
  <si>
    <t>Total grêle après diversification</t>
  </si>
  <si>
    <t>Scénario A ou B</t>
  </si>
  <si>
    <t>Estimation des primes brutes à aquérir</t>
  </si>
  <si>
    <t>Total inondation pour les régions de l'EEE avant diversication</t>
  </si>
  <si>
    <t>Total inondation pour les autres régions avant divesification</t>
  </si>
  <si>
    <t>Total inondation pour toutes les régions avant diversification</t>
  </si>
  <si>
    <t>Total inondation après diversification</t>
  </si>
  <si>
    <t>Risque de catastrophe naturelle - Inondation</t>
  </si>
  <si>
    <t>Effet de diversification entre les zones</t>
  </si>
  <si>
    <t>Estimation des primes à aquérir</t>
  </si>
  <si>
    <t>Charge brut pour le risque de catastrophe</t>
  </si>
  <si>
    <t>Nombre de véhicules assurés avec des garanties inférieures ou égales à 24M€</t>
  </si>
  <si>
    <t>Risque de catastrophe d'origine humaine - Collision de navire pétriolier</t>
  </si>
  <si>
    <t>Collision de navire pétrolier</t>
  </si>
  <si>
    <t>Charge brute pour le risque de collision de navire pétrolier</t>
  </si>
  <si>
    <t>Charge nette pour le risque de collision de navire pétrolier</t>
  </si>
  <si>
    <t>Nom du navire</t>
  </si>
  <si>
    <t xml:space="preserve">Risque de catastrophe naturelle - Explosion de plateforme off-shore </t>
  </si>
  <si>
    <t>Explosion de plateforme off-shore</t>
  </si>
  <si>
    <t>Charge brute pour le risque de dommages aux biens</t>
  </si>
  <si>
    <t>Risque de catastrophe d'origine humaine - Responsabilité civile automobile</t>
  </si>
  <si>
    <t>Charge nette pour la responsabilité civile auto</t>
  </si>
  <si>
    <t>Charge brute pour la responsabilité civile auto</t>
  </si>
  <si>
    <t>Charge nette pour le risque d'explosion de plateforme off-shore</t>
  </si>
  <si>
    <t>Nom de la plateforme</t>
  </si>
  <si>
    <t>Total avant diversification</t>
  </si>
  <si>
    <t>Diversitification entre les types d'évènement</t>
  </si>
  <si>
    <t>Total après diversification</t>
  </si>
  <si>
    <t>Catastrophe d'origine humaine - Aviation</t>
  </si>
  <si>
    <t>Charge brute pour le risque aviation</t>
  </si>
  <si>
    <t>Charge nette pour le risque aviation</t>
  </si>
  <si>
    <t>Actions ordinaires (y compris actions propres détenues)</t>
  </si>
  <si>
    <t>Fonds propres issus des états financiers qui ne devraient pas être inclus dans la réserve de réconciliation et qui ne respectent pas les critères de fonds propres de Solvabilité II</t>
  </si>
  <si>
    <t>Catastrophe d'origine humaine - Incendie</t>
  </si>
  <si>
    <t>Charge brute pour le risque Incendie</t>
  </si>
  <si>
    <t>Charge nette pour le risque Incendie</t>
  </si>
  <si>
    <t>Catastrophe d'origine humaine - Responsabilité civile</t>
  </si>
  <si>
    <t>Réassurance non-proportionnelle</t>
  </si>
  <si>
    <t>Primes acquises (12 derniers mois)</t>
  </si>
  <si>
    <t>Charge brute pour le risque responsabilité civile</t>
  </si>
  <si>
    <t>Charge nette pour le risque responsabilité civile</t>
  </si>
  <si>
    <t>Diversification entre les types de couverture</t>
  </si>
  <si>
    <t>Plus grande exposition 1</t>
  </si>
  <si>
    <t>Plus grande exposition 2</t>
  </si>
  <si>
    <t>Exposition (individuelle ou groupe)</t>
  </si>
  <si>
    <t>Charge brute pour le risque de défaut massif</t>
  </si>
  <si>
    <t>Catastrophe d'origine humaine - Crédit-Caution - Risque de récession</t>
  </si>
  <si>
    <t>Charge brute pour le risque de récession</t>
  </si>
  <si>
    <t>Charge nette pour le risque de récession</t>
  </si>
  <si>
    <t>Catastrophe d'origine humaine - Crédit-Caution</t>
  </si>
  <si>
    <t>Charge brute pour le risque Crédit-Caution</t>
  </si>
  <si>
    <t>Charge nette pour le risque Crédit-Caution</t>
  </si>
  <si>
    <t>Diversification entre les types d'évènement</t>
  </si>
  <si>
    <t>Catastrophe d'origine humaine - Autres risques de catastrophe en non-vie</t>
  </si>
  <si>
    <t>Estimation des primes brutes à acquérir</t>
  </si>
  <si>
    <t>Charge brute pour les autres risques CAT en non-vie</t>
  </si>
  <si>
    <t>Atténuation du risque estimée totale</t>
  </si>
  <si>
    <t>Charge nette pour les autres risques CAT en non-vie</t>
  </si>
  <si>
    <t>Pertes financières diverses</t>
  </si>
  <si>
    <t>Réassurance dommages autre que responsabilité civile générale</t>
  </si>
  <si>
    <t>Réassurance non-proportionnelle Crédit-Caution</t>
  </si>
  <si>
    <t>Diversification entre les groupes de garanties</t>
  </si>
  <si>
    <t>Pays 1</t>
  </si>
  <si>
    <t>Pays 2</t>
  </si>
  <si>
    <t>Pays 3</t>
  </si>
  <si>
    <t>Pays 4</t>
  </si>
  <si>
    <t>Pays 5</t>
  </si>
  <si>
    <t>Pays 6</t>
  </si>
  <si>
    <t>Pays 7</t>
  </si>
  <si>
    <t>Pays 8</t>
  </si>
  <si>
    <t>Pays 9</t>
  </si>
  <si>
    <t>Pays 10</t>
  </si>
  <si>
    <t>Pays 11</t>
  </si>
  <si>
    <t>Pays 12</t>
  </si>
  <si>
    <t>Pays 13</t>
  </si>
  <si>
    <t>Pays 14</t>
  </si>
  <si>
    <t>Pays 15</t>
  </si>
  <si>
    <t>Pays 16</t>
  </si>
  <si>
    <t>Pays 17</t>
  </si>
  <si>
    <t>Pays 18</t>
  </si>
  <si>
    <t>Pays 19</t>
  </si>
  <si>
    <t>Pays 20</t>
  </si>
  <si>
    <t>Pays 21</t>
  </si>
  <si>
    <t>Pays 22</t>
  </si>
  <si>
    <t>Pays 23</t>
  </si>
  <si>
    <t>Pays 24</t>
  </si>
  <si>
    <t>Pays 25</t>
  </si>
  <si>
    <t>Pays 26</t>
  </si>
  <si>
    <t>Pays 27</t>
  </si>
  <si>
    <t>Pays 28</t>
  </si>
  <si>
    <t>Pays 29</t>
  </si>
  <si>
    <t>Pays 30</t>
  </si>
  <si>
    <t>Pays 31</t>
  </si>
  <si>
    <t>Décès accidentel</t>
  </si>
  <si>
    <t>Charge brute pour le risque CAT</t>
  </si>
  <si>
    <t>Charge nette pour le risque CAT</t>
  </si>
  <si>
    <t>Diversification entre les pays</t>
  </si>
  <si>
    <t>Risque catastrophe en Santé - Accident majeur</t>
  </si>
  <si>
    <t>Total accident majeur pour tous les pays avant diversification</t>
  </si>
  <si>
    <t>Total accident majeur pour tous les pays après diversification</t>
  </si>
  <si>
    <t>Montant moyen assuré</t>
  </si>
  <si>
    <t>Charge brute risque CAT</t>
  </si>
  <si>
    <t>Diversification entre pays</t>
  </si>
  <si>
    <t>Risque de catastrophe en santé - Pandémie</t>
  </si>
  <si>
    <t>Total pandémie pour tous les pays</t>
  </si>
  <si>
    <t>Frais de soin</t>
  </si>
  <si>
    <t>Frais de soins</t>
  </si>
  <si>
    <t>Nombre de personnes assurées</t>
  </si>
  <si>
    <t>Exposition pandémie totale</t>
  </si>
  <si>
    <t>Nombre attendu d'hospitalisations</t>
  </si>
  <si>
    <t>Nombre attendu de sinistres sans soins médicaux formels</t>
  </si>
  <si>
    <t>Nombre attendu de consultations</t>
  </si>
  <si>
    <t>Perte de revenus</t>
  </si>
  <si>
    <t>Valeur initiale (avant le choc)</t>
  </si>
  <si>
    <t>Valeur après le choc</t>
  </si>
  <si>
    <t>Passifs (capacité d'absorption des pertes liées aux provisions techniques incluse)</t>
  </si>
  <si>
    <t>Diversification géographique</t>
  </si>
  <si>
    <t>Capital de solvabilité requis net (capacité d'absorbtion des pertes des provisions techniques incluse)</t>
  </si>
  <si>
    <t>Capital de solvabilité requis total pour le risque de souscription en santé</t>
  </si>
  <si>
    <t>SCR net (y compris capacité d'aborption des pertes PT)</t>
  </si>
  <si>
    <t>SCR brut (hors capacité d'aborption des pertes PT)</t>
  </si>
  <si>
    <r>
      <t xml:space="preserve">Risque de  contrepartie </t>
    </r>
  </si>
  <si>
    <t xml:space="preserve">Capacité d'absortion des pertes des provisions techniques </t>
  </si>
  <si>
    <t xml:space="preserve">Capacité d'absortion des pertes des impôts différés </t>
  </si>
  <si>
    <t>SCR net total calculé avec la formule standard</t>
  </si>
  <si>
    <r>
      <t>Exigences de capital en regard de l'art. 4 de la Directive 2003/41/EC (transitoire)</t>
    </r>
    <r>
      <rPr>
        <strike/>
        <sz val="10"/>
        <color indexed="10"/>
        <rFont val="Verdana"/>
        <family val="2"/>
      </rPr>
      <t xml:space="preserve"> </t>
    </r>
  </si>
  <si>
    <t>Fonds cantonnés</t>
  </si>
  <si>
    <t>Exigences de capital notionnelles sur les fonds cantonnés matériels et le fonds général</t>
  </si>
  <si>
    <t>SCR notionnel total (net)</t>
  </si>
  <si>
    <t>Fonds propres du fonds cantonnés</t>
  </si>
  <si>
    <t>Nom du fonds cantonné/ Fonds général</t>
  </si>
  <si>
    <t>SCR risque de marché</t>
  </si>
  <si>
    <t>SCR risque de contrepartie</t>
  </si>
  <si>
    <t>SCR Risque de souscription Vie</t>
  </si>
  <si>
    <t>SCR Risque de souscription Santé</t>
  </si>
  <si>
    <t>SCR Risque de souscription Non Vie</t>
  </si>
  <si>
    <t>SCR risque actifs incorporels</t>
  </si>
  <si>
    <t>SCR risque opérationnel</t>
  </si>
  <si>
    <t>brut de capacité d'absorption des pertes</t>
  </si>
  <si>
    <t>net de capacité d'absorption des pertes</t>
  </si>
  <si>
    <t>Nom et Prénom :</t>
  </si>
  <si>
    <t>Qualité :</t>
  </si>
  <si>
    <t>Téléphone :</t>
  </si>
  <si>
    <t>Adresse mail :</t>
  </si>
  <si>
    <t>Dénomination :</t>
  </si>
  <si>
    <t>Organisme relevant du :</t>
  </si>
  <si>
    <t>Livre IX du code de la sécurité sociale</t>
  </si>
  <si>
    <t>03 - Institution de prévoyance</t>
  </si>
  <si>
    <t>12 - Institution de prévoyance</t>
  </si>
  <si>
    <t>Numéro SIREN (Tous organismes)</t>
  </si>
  <si>
    <t>Matricule ou RNM</t>
  </si>
  <si>
    <t>avant le 6 septembre 2013 au soir</t>
  </si>
  <si>
    <t>Exercice 2013 de préparation à Solvabilité II</t>
  </si>
  <si>
    <t>Préparation à la remise d'états prudentiels Solvabilité II</t>
  </si>
  <si>
    <t>IDEN</t>
  </si>
  <si>
    <t>Numéro d'immatriculation au RNM :</t>
  </si>
  <si>
    <t>Exercice :</t>
  </si>
  <si>
    <t>Monnaie :</t>
  </si>
  <si>
    <t>Exposition à une contrepartie individuelle 1</t>
  </si>
  <si>
    <t>Exposition à une contrepartie individuelle 2</t>
  </si>
  <si>
    <t>Exposition à une contrepartie individuelle 3</t>
  </si>
  <si>
    <t>Exposition à une contrepartie individuelle 4</t>
  </si>
  <si>
    <t>Exposition à une contrepartie individuelle 5</t>
  </si>
  <si>
    <t>Exposition à une contrepartie individuelle 6</t>
  </si>
  <si>
    <t>Exposition à une contrepartie individuelle 7</t>
  </si>
  <si>
    <t>Exposition à une contrepartie individuelle 8</t>
  </si>
  <si>
    <t>Exposition à une contrepartie individuelle 9</t>
  </si>
  <si>
    <t>Exposition à une contrepartie individuelle 10</t>
  </si>
  <si>
    <t>Nom de l'exposition à une contrepartie individuelle</t>
  </si>
  <si>
    <t>Mesure d'exposition totale</t>
  </si>
  <si>
    <r>
      <t>Mesure d’exposition aux risques de primes (V</t>
    </r>
    <r>
      <rPr>
        <vertAlign val="subscript"/>
        <sz val="11"/>
        <rFont val="Verdana"/>
        <family val="2"/>
      </rPr>
      <t>prem</t>
    </r>
    <r>
      <rPr>
        <sz val="11"/>
        <rFont val="Verdana"/>
        <family val="2"/>
      </rPr>
      <t>) et de provisions (V</t>
    </r>
    <r>
      <rPr>
        <vertAlign val="subscript"/>
        <sz val="11"/>
        <rFont val="Verdana"/>
        <family val="2"/>
      </rPr>
      <t>res</t>
    </r>
    <r>
      <rPr>
        <sz val="11"/>
        <rFont val="Verdana"/>
        <family val="2"/>
      </rPr>
      <t>)</t>
    </r>
  </si>
  <si>
    <t>Risque de primes et de provisions - Informations de base</t>
  </si>
  <si>
    <r>
      <t>Mesure d'exposition au risque de primes (V</t>
    </r>
    <r>
      <rPr>
        <vertAlign val="subscript"/>
        <sz val="11"/>
        <rFont val="Verdana"/>
        <family val="2"/>
      </rPr>
      <t>prem</t>
    </r>
    <r>
      <rPr>
        <sz val="11"/>
        <rFont val="Verdana"/>
        <family val="2"/>
      </rPr>
      <t>) et de provisions (V</t>
    </r>
    <r>
      <rPr>
        <vertAlign val="subscript"/>
        <sz val="11"/>
        <rFont val="Verdana"/>
        <family val="2"/>
      </rPr>
      <t>res</t>
    </r>
    <r>
      <rPr>
        <sz val="11"/>
        <rFont val="Verdana"/>
        <family val="2"/>
      </rPr>
      <t>)</t>
    </r>
  </si>
  <si>
    <t>Valeurs initiales (avant le choc)</t>
  </si>
  <si>
    <t>Valeurs après le choc</t>
  </si>
  <si>
    <t>Capital de solvabilité requis total pour le risque de primes et de provisions en non-vie</t>
  </si>
  <si>
    <t>MCR linéaire</t>
  </si>
  <si>
    <t>haut de page</t>
  </si>
  <si>
    <t>BS_C1 - TP_E1Q</t>
  </si>
  <si>
    <t>BS_C1.A17 = TP_E1Q.D27+TP_E1Q.E27+TP_E1Q.F27+TP_E1Q.G27+TP_E1Q.H27+TP_E1Q.I27+TP_E1Q.J27+TP_E1Q.K27+TP_E1Q.L27+TP_E1Q.N27+TP_E1Q.O27+TP_E1Q.P27</t>
  </si>
  <si>
    <t>Les provisions techniques cédées aux réassureurs (activités non-vie excluant la santé) dans l'état BS_C1 doivent être égales à la somme des provisions techniques cédées aux réassureurs après ajustement lié aux pertes probables dans l'état TP_E1Q pour les lignes d'activités suivantes:  responsabilité civile automobile, automobile autres, assurances maritimes, aériennes et de transports, incendie et autres dommages aux biens, responsabilité civile générale, crédit - caution, protection juridique, assistance, pertes pécuniaires diverses, réassurance non-proportionnelle responsabilité civile, réassurance non-proportionnelle aérien, maritime, transports et réassurance non-proportionnelle dommages aux biens.</t>
  </si>
  <si>
    <t>BS_C1.A18 = TP_E1Q.A27+TP_E1Q.B27+TP_E1Q.C27+TP_E1Q.M27</t>
  </si>
  <si>
    <t>Les provisions techniques cédées aux réassureurs (santé similaire à la non vie) dans l'état BS_C1 doivent être égales à la somme des provisions techniques cédées aux réassureurs après ajustement lié aux pertes probables dans l'état TP_E1Q pour les lignes d'activités suivantes: frais de soins, perte de revenus, workers' compensation et réassurance non-proportionnelle santé.</t>
  </si>
  <si>
    <t>BS_C1 - TP_F1Q</t>
  </si>
  <si>
    <t>BS_C1.A18A = sum(TP_F1Q.C10…C13)</t>
  </si>
  <si>
    <t>Les provisions techniques cédées aux réassureurs (santé similaire à la vie) dans l'état BS_C1 doivent être égales à la somme des provisions techniques cédées aux réassureurs après ajustement lié aux pertes probables dans l'état TP_F1Q pour les lignes d'activités suivantes : assurance santé (affaires directes) pour les contrats avec ET sans option et garantie, rentes non-vie issues de l’assurance santé et assurance santé (réassurance acceptée).</t>
  </si>
  <si>
    <t>BS_C1.A19 = TP_F1Q.C1+TP_F1Q.C4+TP_F1Q.C5+TP_F1Q.C6+TP_F1Q.C7</t>
  </si>
  <si>
    <t>Les provisions techniques cédées aux réassureurs (vie hors santé, UC ou indexés) dans l'état BS_C1 doivent être égales à la somme des provisions techniques cédées aux réassureurs après ajustement lié aux pertes probables dans l'état TP_F1Q pour les lignes d'activités suivantes : assurance avec participation aux bénéfices, autres activités d'assurance vie (pour les contrats avec ET sans option et garantie), rentes issues de l'assurance non-vie autre que santé et la réassurance acceptée.</t>
  </si>
  <si>
    <t>BS_C1.A19A = TP_F1Q.C2 + TP_F1Q.C3</t>
  </si>
  <si>
    <t>Les provisions techniques cédées aux réassureurs (UC ou indexés) dans l'état BS_C1 doivent être égales à la somme des provisions techniques cédées aux réassureurs après ajustement lié aux pertes probables dans l'état TP_F1Q pour les lignes d'activités suivantes unités de comptes ou indexés pour les contrats avec ET sans option et garantie.</t>
  </si>
  <si>
    <t>BS_C1.L1A = TP_E1Q.D1+TP_E1Q.E1+TP_E1Q.F1+TP_E1Q.G1+TP_E1Q.H1+TP_E1Q.I1+TP_E1Q.J1+TP_E1Q.K1+TP_E1Q.L1+TP_E1Q.N1+TP_E1Q.O1+TP_E1Q.P1</t>
  </si>
  <si>
    <t>Les provisions techniques non-vie (hors santé) calculées comme un tout dans l'état BS_C1 doivent être égales à la somme des provisions techniques calculées comme un tout dans l'état TP_E1Q pour les lignes d'activités suivantes: responsabilité civile automobile, automobile autres, assurances maritimes, aériennes et de transports, incendie et autres dommages aux biens, responsabilité civile générale, crédit - caution, protection juridique, assistance, pertes pécuniaires diverses, réassurance non-proportionnelle responsabilité civile, réassurance non-proportionnelle aérien, maritime, transports et réassurance non-proportionnelle dommages aux biens.</t>
  </si>
  <si>
    <t>BS_C1.L2 = TP_E1Q.D23+TP_E1Q.E23+TP_E1Q.F23+TP_E1Q.G23+TP_E1Q.H23+TP_E1Q.I23+TP_E1Q.J23+TP_E1Q.K23+TP_E1Q.L23+TP_E1Q.N23+TP_E1Q.O23+TP_E1Q.P23</t>
  </si>
  <si>
    <t>Les provisions techniques non-vie (hors santé) calculées selon le principe de la "meilleure estimation" dans l'état BS_C1 doivent être égales à la somme des meilleures estimations totales brutes dans l'état TP_E1Q pour les lignes d'activités suivantes:  responsabilité civile automobile, automobile autres, assurances maritimes, aériennes et de transports, incendie et autres dommages aux biens, responsabilité civile générale, crédit - caution, protection juridique, assistance, pertes pécuniaires diverses, réassurance non-proportionnelle responsabilité civile, réassurance non-proportionnelle aérien, maritime, transports et réassurance non-proportionnelle dommages aux biens.</t>
  </si>
  <si>
    <t>BS_C1.L3 = TP_E1Q.D25+TP_E1Q.E25+TP_E1Q.F25+TP_E1Q.G25+TP_E1Q.H25+TP_E1Q.I25+TP_E1Q.J25+TP_E1Q.K25+TP_E1Q.L25+TP_E1Q.N25+TP_E1Q.O25+TP_E1Q.P25</t>
  </si>
  <si>
    <t xml:space="preserve">La marge de risque des provisions techniques non-vie (hors santé) dans l'état BS_C1 doit être égale à la marge de risque dans l'état TP_E1Q pour les lignes d'activités suivantes: responsabilité civile automobile, automobile autres, assurances maritimes, aériennes et de transports, incendie et autres dommages aux biens, responsabilité civile générale, crédit - caution, protection juridique, assistance, pertes pécuniaires diverses, réassurance non-proportionnelle responsabilité civile, réassurance non-proportionnelle aérien, maritime, transports et réassurance non-proportionnelle dommages aux biens. </t>
  </si>
  <si>
    <t>BS_C1.L4A = TP_E1Q.A1+TP_E1Q.B1+TP_E1Q.C1+TP_E1Q.M1</t>
  </si>
  <si>
    <t>Les provisions techniques santé (similaire à la non-vie) calculées comme un tout dans l'état BS_C1 doivent être égales à la somme des provisions techniques calculées comme un tout dans l'état TP_E1Q pour les lignes d' activités suivantes: frais de soins, perte de revenus, workers' compensation et réassurance non-proportionnelle santé.</t>
  </si>
  <si>
    <t>BS_C1.L5 = TP_E1Q.A23+TP_E1Q.B23+TP_E1Q.C23+TP_E1Q.M23</t>
  </si>
  <si>
    <t xml:space="preserve">Les provisions techniques  santé (similaire à la non vie) calculées selon le principe de la "meilleure estimation" dans l'état BS_C1 doivent être égales à la somme des meilleures estimations totales brutes dans l'état TP_E1Q pour les lignes d'activités suivantes: frais de soins, perte de revenus, workers' compensation et réassurance non-proportionnelle santé. </t>
  </si>
  <si>
    <t>BS_C1.L6 = TP_E1Q.A25+TP_E1Q.B25+TP_E1Q.C25+TP_E1Q.M25</t>
  </si>
  <si>
    <t>La marge de risque des provisions techniques santé (similaire à la non vie) dans l'état BS_C1 doit être égale à la marge de risque dans l'état TP_E1Q pour les lignes d'activités suivantes: frais de soins, perte de revenus, workers' compensation et réassurance non-proportionnelle santé.</t>
  </si>
  <si>
    <t>BS_C1.L6C = sum(TP_F1Q.A10…A13)</t>
  </si>
  <si>
    <t xml:space="preserve">Les provisions techniques santé (similaire à la vie) calculées comme un tout dans l'état BS_C1 doivent être égales à la somme des provisions techniques calculées comme un tout (portefeuille réplicable) dans l'état TP_F1Q pour les lignes d'activités suivantes: assurance santé (affaires directes), rentes non-vie issues de l’assurance santé et assurance santé (réassurance acceptée). </t>
  </si>
  <si>
    <t>BS_C1.L6D = sum(TP_F1Q.B10…B13)</t>
  </si>
  <si>
    <t xml:space="preserve">Les provisions techniques santé (similaire à la vie) calculées selon le principe de la "meilleure estimation" dans l'état BS_C1 doivent être égales à la somme des meilleures estimations totales brutes dans l'état TP_F1Q pour les lignes d'activités suivantes:  assurance santé (affaires directes), rentes non-vie issues de l’assurance santé et assurance santé (réassurance acceptée). </t>
  </si>
  <si>
    <t>BS_C1.L6E = sum(TP_F1Q.E10…E13)</t>
  </si>
  <si>
    <t>La marge de risque des provisions techniques santé (similaire à la vie) dans l'état BS_C1 doit être égale à la marge de risque  dans l'état TP_F1Q pour les lignes d'activités suivantes assurance santé (affaires directes), rentes non-vie issues de l’assurance santé et assurance santé (réassurance acceptée).</t>
  </si>
  <si>
    <t>BS_C1.L7A = TP_F1Q.A1+TP_F1Q.A5+TP_F1Q.A6+TP_F1Q.A7</t>
  </si>
  <si>
    <t>Les provisions techniques vie (hors santé, UC ou indexés) calculées comme un tout dans l'état BS_C1 doivent être égales à la somme des provisions techniques calculées comme un tout (portefeuille réplicable) dans l'état TP_F1Q pour les lignes d'activités suivantes: assurance avec participation aux bénéfices, autres activités d'assurance vie (pour les contrats avec ET sans option et garantie), rentes issues de l'assurance non-vie autre que santé et la réassurance acceptée.</t>
  </si>
  <si>
    <t>BS_C1.L8 = TP_F1Q.B1+TP_F1Q.B4+TP_F1Q.B5+TP_F1Q.B6+TP_F1Q.B7</t>
  </si>
  <si>
    <t xml:space="preserve">Les provisions techniques vie (hors santé, UC ou indexés) calculées selon le principe de la "meilleure estimation" dans l'état BS_C1 doivent être égales à la somme des meilleures estimations totales brutes dans l'état TP_F1Q pour les lignes d'activités suivantes assurance avec participation aux bénéfices, autres activités d'assurance vie (pour les contrats avec ET sans option et garantie), rentes issues de l'assurance non-vie autre que santé et la réassurance acceptée. </t>
  </si>
  <si>
    <t>BS_C1.L9 = TP_F1Q.E1+TP_F1Q.E4+TP_F1Q.E6+TP_F1Q.E7</t>
  </si>
  <si>
    <t>La marge de risque des provisions techniques vie (hors santé, UC ou indexés) dans l'état BS_C1 doit être égale à la marge de risque dans l'état TP_F1Q pour les lignes d'activités suivantes: assurance avec participation aux bénéfices, autres activités d'assurance vie (pour les contrats avec ET sans option et garantie), rentes issues de l'assurance non-vie autre que santé et la réassurance acceptée.</t>
  </si>
  <si>
    <t>BS_C1.L11 = TP_F1Q.B3 + TP_F1Q.B2</t>
  </si>
  <si>
    <t xml:space="preserve">Les provisions techniques UC ou indexés calculées selon le principe de la "meilleure estimation" dans l'état BS_C1 doivent être égales à la somme des meilleures estimations brutes dans l'état TP_F1Q pour les lignes d'activités suivantes: contrats en unités de comptes ou indexés avec ET sans option et garantie. </t>
  </si>
  <si>
    <t>BS_C1-TP_F1Q</t>
  </si>
  <si>
    <t xml:space="preserve">BS_C1.L6B+BS_C1.L7+BS_C1.L10 = TP_F1Q.A1 + TP_F1Q.A3 + TP_F1Q.A5 + TP_F1Q.A6 + TP_F1Q.A7 + TP_F1Q.A10 + TP_F1Q.A12 + TP_F1Q.A13
+ TP_F1Q.B1 + TP_F1Q. B2 +TP_F1Q.B3 +TP_F1Q.B4 + TP_F1Q.B5 + TP_F1Q.B6 + TP_F1Q.B7 + TP_F1Q.B10 + TP_F1Q.B11 + TP_F1Q.B12 + TP_F1Q.B13 
+ TP_F1Q.E1 + TP_F1Q.E2 + TP_F1Q.E4 +TP_F1Q.E6 + TP_F1Q.E7  + TP_F1Q.E10 + TP_F1Q.E12 + TP_F1Q.E13 </t>
  </si>
  <si>
    <t>La somme des provisions techniques santé (similaire à la vie), des provisions techniques vie (hors santé, UC ou indexés) et des provisions techniques UC ou indexés dans l'états BS_C1 doit être égale à la somme des provisions techniques calculées comme un tout (portefeuille réplicable), des provisions techniques calculées selon le principe de la "meilleure estimation" (brute), de la marge de risque  dans TP_F1Q pour les lignes d'activités suivantes: assurance avec participation aux bénéfices, unités de compte ou indexés, autres activités d'assurance vie, rentes issues de l'assurance non-vie autre que santé, réassurance acceptée, assurance santé (affaires directes), rentes non-vie issues de l'assurance santé, assurance santé (réassurance acceptée).</t>
  </si>
  <si>
    <t xml:space="preserve">
BS_C1.L6C+BS_C1.L7A+BS_C1.L10A = TP_F1Q.A1[LOB:LB26]+TP_F1Q.A1[LOB:LB32]
TP_F1Q.A1 + TP_F1Q.A3 + TP_F1Q.A5 + TP_F1Q.A6 + TP_F1Q.A7 + TP_F1Q.A10 + TP_F1Q.A12 + TP_F1Q.A13 </t>
  </si>
  <si>
    <t>La somme des provisions techniques santé (similaire à la vie) calculées comme un tout, des provisions techniques vie (hors santé, UC ou indexés) calculées comme un tout, des provisions techniques UC ou indexés calculées comme un tout dans l'état BS_C1 doit être égale à la somme des provisions techniques calculées comme un tout (portefeuille réplicable) dans l'état TP_F1Q pour les lignes d'activités suivantes: assurance avec participation aux bénéfices, unités de compte ou indexés, autres activités d'assurance vie, rentes issues de l'assurance non-vie autre que santé, réassurance acceptée, assurance santé (affaires directes), rentes non-vie issues de l'assurance santé, assurance santé (réassurance acceptée).</t>
  </si>
  <si>
    <t xml:space="preserve">BS_C1.L6D+BS_C1.L8+BS_C1.L11 = TP_F1Q.B1[LOB:LB32] + TP_F1Q.B1[LOB:LB26] 
TP_F1Q.B1 + TP_F1Q.B2 + TP_F1Q.B3 +  TP_F1Q.B4 + TP_F1Q.B5 + TP_F1Q.B6 + TP_F1Q.B7 + TP_F1Q.B10 + TP_F1Q.B11 + TP_F1Q.B12 + TP_F1Q.B13 </t>
  </si>
  <si>
    <t>La somme des provisions techniques santé (similaire à la vie) calculées selon le principe de la "meilleure estimation", des provisions techniques vie (hors santé, UC ou indexés) calculées selon le principe de la "meilleure estimation" et des provisions techniques UC ou indexés calculées selon le principe de la "meilleure estimation" dans l'état BS_C1 doit être égale à la somme des provisions techniques calculées selon le principe de la "meilleure estimation" (brute) dans l'état TP_F1Q pour les lignes d'activités suivantes: assurance avec participation aux bénéfices, unités de compte ou indexés, autres activités d'assurance vie, rentes issues de l'assurance non-vie autre que santé, réassurance acceptée, assurance santé (affaires directes), rentes non-vie issues de l'assurance santé, assurance santé (réassurance acceptée).</t>
  </si>
  <si>
    <t xml:space="preserve">BS_C1.L6E+BS_C1.L9+BS_C1.L12 = TP_F1Q.E1[LOB:LB32]+TP_F1Q.E1[LOB:LB26]
TP_F1Q.E1 + TP_F1Q.E2 +  TP_F1Q.E4 + TP_F1Q.E6 + TP_F1Q.E7 + TP_F1Q.E10 + TP_F1Q.E12 + TP_F1Q.E13 
</t>
  </si>
  <si>
    <t>La somme de la marge de risque des provisions techniques santé (similaire à la vie), de la marge de risque des provisions techniques vie (hors santé, UC ou indexés) et de la marge de risque des provisions techniques UC ou indexés dans l'état BS_C1 doit être égale à la somme des marges de risque dans l'état TP_F1Q pour les lignes d'activités suivantes: assurance avec participation aux bénéfices, unités de compte ou indexés, autres activités d'assurance vie, rentes issues de l'assurance non-vie autre que santé, réassurance acceptée, assurance santé (affaires directes), rentes non-vie issues de l'assurance santé, assurance santé (réassurance acceptée).</t>
  </si>
  <si>
    <t>BS_C1-TP_F1Q &amp; TP_E1Q</t>
  </si>
  <si>
    <t>BS_C1.A16 = TP_F1Q.C1[LOB:LB26] + TP_F1Q.C1[LOB:LB32] + TP_E1Q.Q27
TP_F1Q.C1 + TP_F1Q.C2 +  TP_F1Q.C3 + TP_F1Q.C4 + TP_F1Q.C5 + TP_F1Q.C6 + TP_F1Q.C7 + TP_F1Q.C10 + TP_F1Q.C11 + TP_F1Q.C12 + TP_F1Q.C13 + TP_E1Q.Q27</t>
  </si>
  <si>
    <t>Les provisions techniques cédées aux réassureurs dans l'état BS_C1 doivent être égales à la somme des provisions techniques cédées après ajustement lié aux pertes probables dans l'état TP_F1Q pour les lignes d'activités suivantes: assurance avec participation aux bénéfices, unités de compte ou indexés, autres activités d'assurance vie, rentes issues de l'assurance non-vie autre que santé, réassurance acceptée, assurance santé (affaires directes), rentes non-vie issues de l'assurance santé, assurance santé (réassurance acceptée) et des provisions techniques cédées après ajustement lié aux pertes probables pour la totalité des engagements non-vie dans l'état TP_E1Q</t>
  </si>
  <si>
    <t>BS_C1-TP- E1Q</t>
  </si>
  <si>
    <t>BS_C1.L1+ BS_C1.L4 = TP_E1Q.Q26</t>
  </si>
  <si>
    <t>La somme des provisions techniques non-vie (hors santé) et des provisions techniques santé (similaire à la non-vie) dans l'état BS_C1 doit être égale au total des provisions techniques brutes pour l'ensemble des engagements non-vie dans l'état TP_E1Q</t>
  </si>
  <si>
    <t>MCR - B4B-TP_E1Q</t>
  </si>
  <si>
    <t xml:space="preserve"> MCR_B4B.D2 + MCR_B4B.F2 =&gt; TP_E1Q.A24</t>
  </si>
  <si>
    <t xml:space="preserve">La somme de la meilleure estimation nette des provisions techniques des lignes d'activités frais de soins et réassurance proportionnelle pour les activités vie et non-vie dans l'état MCR_B4B doit être supérieure ou égale à la meilleure estimation totale nette des provisions techniques de la ligne d'activités frais de soins dans TP_E1Q </t>
  </si>
  <si>
    <t>MCR_B4B.D3 + MCR_B4B.F3 =&gt; TP_E1Q.B24</t>
  </si>
  <si>
    <t xml:space="preserve">La somme de la meilleure estimation nette des provisions techniques des lignes d'activités perte de revenus et réassurance proportionnelle pour les activités vie et non-vie dans l'état MCR_B4B doit être supérieure ou égale à la meilleure estimation totale nette des provisions techniques de la ligne d'activités perte de revenus dans TP_E1Q </t>
  </si>
  <si>
    <t>MCR_B4B.D4 + MCR_B4B.F4 =&gt; TP_E1Q.C24</t>
  </si>
  <si>
    <t xml:space="preserve">La somme de la meilleure estimation nette des provisions techniques des lignes d'activités workers' compensation et réassurance proportionnelle pour les activités vie et non-vie dans l'état MCR_B4B doit être supérieure ou égale à la meilleure estimation totale nette des provisions techniques de la ligne d'activités workers' compensation dans TP_E1Q </t>
  </si>
  <si>
    <t>MCR_B4B.D5 + MCR_B4B.F5 =&gt; TP_E1Q.D24</t>
  </si>
  <si>
    <t xml:space="preserve">La somme de la meilleure estimation nette des provisions techniques des lignes d'activités responsabilité civile automobile et réassurance proportionnelle pour les activités vie et non-vie dans l'état MCR_B4B doit être supérieure ou égale à la meilleure estimation totale nette des provisions techniques de la ligne d'activités responsabilité civile automobile dans TP_E1Q </t>
  </si>
  <si>
    <t>MCR_B4B.D6 + MCR_B4B.F6 &gt;= TP_E1Q.E24</t>
  </si>
  <si>
    <t xml:space="preserve">La somme de la meilleure estimation nette des provisions techniques des lignes d'activités automobile autres et réassurance proportionnelle pour les activités vie et non-vie dans l'état MCR_B4B doit être supérieure ou égale à la meilleure estimation totale nette des provisions techniques de la ligne d'activités automobile autres dans TP_E1Q </t>
  </si>
  <si>
    <t>MCR_B4B.D7 + MCR_B4B.F7 &gt;= TP_E1Q.F24</t>
  </si>
  <si>
    <t xml:space="preserve">La somme de la meilleure estimation nette des provisions techniques des lignes d'activités assurances maritimes, aériennes et de transports et réassurance proportionnelle pour les activités vie et non-vie dans l'état MCR_B4B doit être supérieure ou égale à la meilleure estimation totale nette des provisions techniques de la ligne d'activités assurances maritimes, aériennes et de transports dans TP_E1Q </t>
  </si>
  <si>
    <t>MCR_B4B.D8 + MCR_B4B.F8 &gt;= TP_E1Q.G24</t>
  </si>
  <si>
    <t xml:space="preserve">La somme de la meilleure estimation nette des provisions techniques des lignes d'activités incendie et autres dommages aux biens et réassurance proportionnelle pour les activités vie et non-vie dans l'état MCR_B4B doit être supérieure ou égale à la meilleure estimation totale nette des provisions techniques pour la ligne d'activités incendie et autres dommages aux biens dans TP_E1Q </t>
  </si>
  <si>
    <t>MCR_B4B.D9 + MCR_B4B.F9&gt;= TP_E1Q.H24</t>
  </si>
  <si>
    <t xml:space="preserve">La somme de la meilleure estimation nette des provisions techniques des lignes d'activités responsabilité civile générale et réassurance proportionnelle pour les activités vie et non-vie dans l'état MCR_B4B doit être supérieure ou égale à la meilleure estimation totale nette des provisions techniques pour la ligne d'activités responsabilité civile générale dans TP_E1Q </t>
  </si>
  <si>
    <t>MCR_B4B.D10  + MCR_B4B.F10 &gt;= TP_E1Q.I24</t>
  </si>
  <si>
    <t xml:space="preserve">La somme de la meilleure estimation nette des provisions techniques des lignes d'activités crédit/caution et réassurance proportionnelle pour les activités vie et non-vie dans l'état MCR_B4B doit être supérieure ou égale à la meilleure estimation totale nette des provisions techniques de la ligne d'activités crédit/caution dans TP_E1Q </t>
  </si>
  <si>
    <t>MCR_B4B.D11 + MCR_B4B.F11 &gt;= TP_E1Q.J24</t>
  </si>
  <si>
    <t xml:space="preserve">La somme de la meilleure estimation nette des provisions techniques des lignes d'activités protection juridique et réassurance proportionnelle pour les activités vie et non-vie dans l'état MCR_B4B doit être supérieure ou égale à la meilleure estimation totale nette des provisions techniques pour la ligne d'activités protection juridique dans TP_E1Q </t>
  </si>
  <si>
    <t>MCR_B4B.D12 + MCR_B4B.F12 &gt;= TP_E1Q.K24</t>
  </si>
  <si>
    <t xml:space="preserve">La somme de la meilleure estimation nette des provisions techniques des lignes d'activités assistance et réassurance proportionnelle pour les activités vie et non-vie dans l'état MCR_B4B doit être supérieure ou égale à la meilleure estimation totale nette des provisions techniques pour la ligne d'activités assistance dans TP_E1Q </t>
  </si>
  <si>
    <t>MCR_B4B.D13 + MCR_B4B.F13 &gt;= TP_E1Q.L24</t>
  </si>
  <si>
    <t xml:space="preserve">La somme de la meilleure estimation nette des provisions techniques des lignes d'activités pertes pécuniaires diverses et réassurance proportionnelle pour les activités vie et non-vie dans l'état MCR_B4B doit être supérieure ou égale à la meilleure estimation totale nette des provisions techniques pour la ligne d'activités pertes pécuniaires diverses dans TP_E1Q </t>
  </si>
  <si>
    <t>MCR_B4B.D14 + MCR_B4B.F14 &gt;= TP_E1Q.N24</t>
  </si>
  <si>
    <t xml:space="preserve">La somme de la meilleure estimation nette des provisions techniques pour les lignes d'activités réassurance non-proportionnelle responsabilité civile pour les activités vie et non-vie dans l'état MCR_B4B doit être supérieure ou égale à la meilleure estimation totale nette des provisions techniques pour la ligne d'activités réassurance non-proportionnelle responsabilité civile dans TP_E1Q </t>
  </si>
  <si>
    <t>MCR_B4B.D17 + MCR_B4B.F17 &gt;= TP_E1Q.M24</t>
  </si>
  <si>
    <t xml:space="preserve">La somme de la meilleure estimation nette des provisions techniques de la ligne d'activités réassurance non-proportionnelle santé pour les activités vie et non-vie dans l'état MCR_B4B doit être supérieure ou égale à la meilleure estimation totale nette des provisions techniques pour la ligne d'activités réassurance non-proportionnelle santé dans TP_E1Q </t>
  </si>
  <si>
    <t>MCR_B4B.D16 + MCR_B4B.F16 &gt;= TP_E1Q.O24</t>
  </si>
  <si>
    <t xml:space="preserve">La somme de la meilleure estimation nette des provisions techniques de la ligne d'activités réassurance non-proportionnelle aérien, maritime, transports pour les activités vie et non-vie dans l'état MCR_B4B doit être supérieure ou égale à la meilleure estimation totale nette des provisions techniques pour la ligne d'activités réassurance non-proportionnelle aérien, maritime, transports dans TP_E1Q </t>
  </si>
  <si>
    <t>MCR_B4B.D15  + MCR_B4B.F15 &gt;= TP_E1Q.P24</t>
  </si>
  <si>
    <t xml:space="preserve">La somme de la meilleure estimation nette des provisions techniques pour la ligne d'activités réassurance non-proportionnelle dommages aux biens pour les activités vie et non-vie dans l'état MCR_B4B doit être supérieure ou égale à la meilleure estimation totale nette des provisions techniques pour la ligne d'activités réassurance non-proportionnelle dommages aux biens dans TP_E1Q </t>
  </si>
  <si>
    <t>MCR - B4B-TP_F1Q</t>
  </si>
  <si>
    <t>MCR_B4B.D19  + MCR_B4B.F19 + MCR_B4B.D20  + MCR_B4B.F20 &gt;= (TP_F1Q.B1 - TP_F1Q.C1)</t>
  </si>
  <si>
    <t>La somme de la meilleure estimation nette pour la ligne d'activités assurance avec participation aux bénéfices  (participations futures garanties + participations futures discrétionnaires) pour les activités vie et non-vie dans l'état MCR_B4B doit être supérieure ou égale à la différence entre les provisions techniques brutes calculées selon le principe de la "meilleure estimation" et les provisions techniques cédées après ajustement lié aux pertes probables (pour la ligne d'activités assurance avec participation aux bénéfices) dans l'état TP_F1Q</t>
  </si>
  <si>
    <t>MCR_B4B.D21  + MCR_B4B.F21 &gt;= (TP_F1Q.B2 + TP_F1Q.B3) - (TP_F1Q.C2 + TP_F1Q.C3)</t>
  </si>
  <si>
    <t>La somme de la meilleure estimation nette pour la ligne d'activités unités de compte et fonds indexés pour les activités vie et non-vie dans l'état MCR_B4B doit être supérieure ou égale à la somme des différences entre les provisions techniques brutes calculées selon le principe de la "meilleure estimation" et les provisions techniques cédées après ajustement lié aux pertes probables (pour la ligne d'activités unités de comptes et fonds indexés) pour les contrats avec ET sans options et garanties dans l'état TP_F1Q</t>
  </si>
  <si>
    <t>MCR_B4B.D22  + MCR_B4B.F22 &gt;= (TP_F1Q.B4 + TP_F1Q.B5) - (TP_F1Q.C4 + TP_F1Q.C5) + (TP_F1Q.B6 - TP_F1Q.C6) + (TP_F1Q.B10 - TP_F1Q.C10) + (TP_F1Q.B11 - TP_F1Q.C11)  + (TP_F1Q.B12 - TP_F1Q.C12) + (TP_F1Q.B13 - TP_F1Q.C13)</t>
  </si>
  <si>
    <t>La somme de la meilleure estimation nette des autres engagements de (ré)assurance vie pour les activités vie et non-vie dans l'état MCR_B4B doit être supérieure ou égale à la somme des différences entre les provisions techniques brutes calculées selon le principe de la "meilleure estimation" et les provisions techniques cédées après ajustement lié aux pertes probables (pour les lignes d'activités suivantes:  les autres activités d'assurance vie dont les contrats sont avec ET sans options et garanties, les rentes issues de l'assurance non-vie autre que santé, l'assurance santé en affaires directes dont les contrats sont avec ET sans options et garanties, les rentes issues de l'assurance santé et la réassurance acceptée en santé similaire à la vie) dans l'état TP_F1Q</t>
  </si>
  <si>
    <t>MCR_B4A-TP_E1Q</t>
  </si>
  <si>
    <t>MCR_B4A.B2 &gt;= TP_E1Q.A24</t>
  </si>
  <si>
    <t>La meilleure estimation nette des provisions techniques pour les lignes d'activités frais de soins et réassurance proportionnelle dans l'état MCR_B4A doit être supérieure ou égale à la meilleure estimation totale nette des provisions techniques pour la ligne d'activités frais de soins dans TP_E1Q</t>
  </si>
  <si>
    <t>MCR_B4A.B3 &gt;= TP_E1Q.B24</t>
  </si>
  <si>
    <t>La meilleure estimation nette des provisions techniques pour les lignes d'activités perte de revenus et réassurance proportionnelle dans l'état MCR_B4A doit être supérieure ou égale à la meilleure estimation totale nette des provisions techniques  pour la ligne d'activités  perte de revenus dans TP_E1Q</t>
  </si>
  <si>
    <t>MCR_B4A.B4 &gt;= TP_E1Q.C24</t>
  </si>
  <si>
    <t>La meilleure estimation nette des provisions techniques  pour les lignes d'activités workers' compensation et réassurance proportionnelle dans l'état MCR_B4A doit être supérieure ou égale à la meilleure estimation totale nette des provisions techniques  pour la ligne d'activités workers' compensation dans TP_E1Q</t>
  </si>
  <si>
    <t>MCR_B4A.B5 &gt;= TP_E1Q.D24</t>
  </si>
  <si>
    <t>La meilleure estimation nette des provisions techniques pour les lignes d'activités responsabilité civile automobile et réassurance proportionnelle dans l'état MCR_B4A doit être supérieure ou égale à la meilleure estimation totale nette des provisions techniques pour la ligne d'activités responsabilité civile automobile dans TP_E1Q</t>
  </si>
  <si>
    <t>MCR_B4A.B6&gt;= TP_E1Q.E24</t>
  </si>
  <si>
    <t>La meilleure estimation nette des provisions techniques pour les lignes d'activités automobile autres et réassurance proportionnelle dans l'état MCR_B4A doit être supérieure ou égale à la meilleure estimation totale nette des provisions techniques  pour la ligne d'activités automobile autres dans TP_E1Q</t>
  </si>
  <si>
    <t>MCR_B4A.B7 &gt;= TP_E1Q.F24</t>
  </si>
  <si>
    <t>La meilleure estimation nette des provisions techniques pour les lignes d'activités assurances maritimes, aériennes et transports et réassurance proportionnelle dans l'état MCR_B4A doit être supérieure ou égale à la meilleure estimation totale nette des provisions techniques  pour la ligne d'activités assurances maritimes, aériennes et de transports dans TP_E1Q</t>
  </si>
  <si>
    <t>MCR_B4A.B8 &gt;= TP_E1Q.G24</t>
  </si>
  <si>
    <t>La meilleure estimation nette des provisions techniques  pour les lignes d'activités incendie et autres dommages aux biens et réassurance proportionnelle dans l'état MCR_B4A doit être supérieure ou égale à la meilleure estimation totale nette des provisions techniques  pour la ligne d'activités  incendie et autres dommages aux biens dans TP_E1Q</t>
  </si>
  <si>
    <t>MCR_B4A.B9 &gt;= TP_E1Q.H24</t>
  </si>
  <si>
    <t>La meilleure estimation nette des provisions techniques pour les lignes d'activités responsabilité civile générale et réassurance proportionnelle dans l'état MCR_B4A doit être supérieure ou égale à la meilleure estimation totale nette des provisions techniques pour la ligne d'activités  responsabilité civile générale dans TP_E1Q</t>
  </si>
  <si>
    <t>MCR_B4A.B10 &gt;= TP_E1Q.I24</t>
  </si>
  <si>
    <t>La meilleure estimation nette des provisions techniques  pour les lignes d'activités crédit/caution et réassurance proportionnelle dans l'état MCR_B4A doit être supérieure ou égale à la meilleure estimation totale nette des provisions techniques  pour la ligne d'activités crédit/caution dans TP_E1Q</t>
  </si>
  <si>
    <t>MCR_B4A.B11 &gt;= TP_E1Q.J24</t>
  </si>
  <si>
    <t>La meilleure estimation nette des provisions techniques pour les lignes d'activités protection juridique et réassurance proportionnelle dans l'état MCR_B4A doit être supérieure ou égale à la meilleure estimation totale nette des provisions techniques pour la ligne d'activités protection juridique dans TP_E1Q</t>
  </si>
  <si>
    <t>MCR_B4A.B12 &gt;= TP_E1Q.K24</t>
  </si>
  <si>
    <t>La meilleure estimation nette des provisions techniques des lignes d'activités assistance et réassurance proportionnelle dans l'état MCR_B4A doit être supérieure ou égale à la meilleure estimation totale nette des provisions techniques pour la ligne d'activités assistance dans TP_E1Q</t>
  </si>
  <si>
    <t>MCR_B4A.B13 &gt;= TP_E1Q.L24</t>
  </si>
  <si>
    <t>La meilleure estimation nette des provisions techniques des lignes d'activités pertes pécuniaires diverses et réassurance proportionnelle dans l'état MCR_B4A doit être supérieure ou égale à la meilleure estimation totale nette des provisions techniques pour la ligne d'activités pertes pécuniaires diverses dans TP_E1Q</t>
  </si>
  <si>
    <t>MCR_B4A.B14 &gt;= TP_E1Q.N24</t>
  </si>
  <si>
    <t>La meilleure estimation nette des provisions techniques de la ligne d'activités réassurance non-proportionnelle  responsabilité civile dans l'état MCR_B4A doit être supérieure ou égale à la meilleure estimation totale nette des provisions techniques de la ligne d'activités réassurance non-proportionnelle responsabilité civile dans TP_E1Q</t>
  </si>
  <si>
    <t>MCR_B4A.B17 &gt;= TP_E1Q.M24</t>
  </si>
  <si>
    <t>La meilleure estimation nette des provisions techniques de la ligne d'activités réassurance non-proportionelle santé  dans l'état MCR_B4A doit être supérieure ou égale à la meilleure estimation totale nette des provisions techniques de la ligne d'activités réassurance non-proportionnelle santé dans TP_E1Q</t>
  </si>
  <si>
    <t>MCR_B4A.B15 &gt;= TP_E1Q.P24</t>
  </si>
  <si>
    <t>La meilleure estimation nette des provisions techniques de la ligne d'activités réassurance non-proportionnelle dommages aux biens dans l'état MCR_B4A doit être supérieure ou égale à la meilleure estimation totale nette des provisions techniques de la ligne d'activités réassurance non-proportionnelle dommages aux biens dans TP_E1Q</t>
  </si>
  <si>
    <t>MCR_B4A.B16 &gt;= TP_E1Q.O24</t>
  </si>
  <si>
    <t>La meilleure estimation nette des provisions techniques de la ligne d'activités réassurance non-proportionnelle aérien, maritime, transports dans l'état MCR_B4A doit être supérieure ou égale à la meilleure estimation totale nette des provisions techniques de la ligne d'activités réassurance non-proportionnelle aérien, maritime, transports dans TP_E1Q</t>
  </si>
  <si>
    <t>MCR_B4A-TP_F1Q</t>
  </si>
  <si>
    <t>MCR_B4A.B19 + MCR_B4A.B20 &gt;= (TP_F1Q.B1- TP_F1Q.C1)</t>
  </si>
  <si>
    <t>La somme de la meilleure estimation nette des provisions techniques assurance avec participation aux bénéfices (participations futures garanties) et de la meilleure estimation nette des provisions techniques assurance avec participation aux bénéfices (participations futures discrétionnaires) dans l'état MCR_B4A doit être supérieure ou égale à la différence entre les provisions techniques brutes calculées selon le principe de la "meilleure estimation" et les provisions techniques cédées après ajustement lié aux pertes probables (pour la ligne d'activité assurance avec participation aux bénéfices) dans l'état TP_F1Q</t>
  </si>
  <si>
    <t>MCR_B4A.B21 &gt;= (TP_F1Q.B2 - TP_F1Q.C2) + (TP_F1Q.B3 - TP_F1Q.C3)</t>
  </si>
  <si>
    <t>La meilleure estimation nette des provisions techniques des contrats en unités de compte et fonds indexés dans l'état MCR_B4A doit être supérieure ou égale à la somme des différences entre les provisions techniques brutes calculées selon le principe de la "meilleure estimation" et les provisions techniques cédées après ajustement lié aux pertes probables (pour les unités de comptes et fonds indexés) pour les contrats avec ET sans options et garanties dans l'état TP_F1Q</t>
  </si>
  <si>
    <t>MCR_B4A.B22 &gt;= (TP_F1Q.B4 - TP_F1Q.C4)+ (TP_F1Q.B5 - TP_F1Q.C5)  + (TP_F1Q.B6 - TP_F1Q.C6) + (TP_F1Q.B7 - TP_F1Q.C7)  + (TP_F1Q.B10 - TP_F1Q.C10) + (TP_F1Q.B11 - TP_F1Q.C11) + (TP_F1Q.B12 - TP_F1Q.C12) + (TP_F1Q.B13 - TP_F1Q.C13)</t>
  </si>
  <si>
    <t>La meilleure estimation nette des provisions techniques des autres engagements de (ré)assurance vie et santé similaire à la vie dans l'état MCR_B4A doit être supérieure ou égale à la somme des différences entre les provisions techniques brutes calculées selon le principe de la "meilleure estimation" et les provisions techniques cédées après ajustement lié aux pertes probables (pour les lignes d'activités suivantes:  les autres activités d'assurance vie dont les contrats sont avec ET sans options et garanties, les rentes issues de l'assurance non-vie autre que santé, la réassurance acceptée, l'assurance santé en affaires directes dont les contrats sont avec ET sans options et garanties, les rentes issues de l'assurance santé et la réassurance acceptée en santé similaire à la vie) dans l'état TP_F1Q</t>
  </si>
  <si>
    <t>BS_C1-OF_B1Q</t>
  </si>
  <si>
    <t>OF_B1Q.A20 = BS_C1.L27-OF_B1Q.B24-OF_B1Q.B25-OF_B1Q.B27-OF_B1Q.B502-OF_B1Q.A503+ BS_C1.L26</t>
  </si>
  <si>
    <t>Les fonds propres de base totaux après ajustements (solo) dans l'état OF_B1Q doivent être égaux à l'actif net dans l'état BS_C1 moins les actions détenues en propre (reconnues comme actifs dans le Bilan) moins les dividendes prévus et distributions moins les ajustements pour fonds propres restreints relatifs aux fonds cantonnés moins les fonds propres issus des états financiers qui ne devraient pas être inclus dans la réserve de réconciliation et qui ne respectent pas les critères de fonds propres de Solvabilité II moins les déductions pour participations dans des institutions financières et des établissements de crédit (solo) dans l'état OF_B1Q plus les dettes subordonnées incluses dans les fonds propres de base dans l'état BS_C1</t>
  </si>
  <si>
    <t>Capital de solvabilité requis - Risque de catastrophe en non-vie</t>
  </si>
  <si>
    <t>Nombre de sinistres</t>
  </si>
  <si>
    <t>Risque d'accident majeur</t>
  </si>
  <si>
    <t>Risque de catastrophe naturelle - Réassurance non-proportionnelle dommages aux biens</t>
  </si>
  <si>
    <t>Fonds excédentaires (article 91 de la directive) indisponible au niveau groupe</t>
  </si>
  <si>
    <t>Calcul du SCR notionnel en application de la formule standard</t>
  </si>
  <si>
    <t xml:space="preserve">  Autres prêts et prêts hypothécaires</t>
  </si>
  <si>
    <t xml:space="preserve">  Prêts et prêts hypothécaires aux particuliers</t>
  </si>
  <si>
    <t>Total (Santé similaire à vie)</t>
  </si>
  <si>
    <t>Obligations et prêts</t>
  </si>
  <si>
    <t>titres échangeables ou autres instruments financiers ayant pour sous-jacents des prêts restructurés</t>
  </si>
  <si>
    <t>Créances sur intermédiaires dues depuis plus de 3 mois</t>
  </si>
  <si>
    <t>Diversification au sein du module risque de souscription en santé similaire à la Vie</t>
  </si>
  <si>
    <t>Risque de primes et de provisions en santé non similaire à la vie - Informations de base</t>
  </si>
  <si>
    <t>Frais de soin et réassurance proportionnelle</t>
  </si>
  <si>
    <r>
      <rPr>
        <i/>
        <sz val="11"/>
        <rFont val="Verdana"/>
        <family val="2"/>
      </rPr>
      <t>Worker's compensation</t>
    </r>
    <r>
      <rPr>
        <sz val="11"/>
        <rFont val="Verdana"/>
        <family val="2"/>
      </rPr>
      <t xml:space="preserve"> et réassurance proportionnelle</t>
    </r>
  </si>
  <si>
    <t xml:space="preserve">Réassurance non-proportionnelle dommage aux biens </t>
  </si>
  <si>
    <t xml:space="preserve">Réassurance non-proportionnelle responsabilité civile </t>
  </si>
  <si>
    <t>Risque de catastrophe en santé - Sommaire</t>
  </si>
  <si>
    <t xml:space="preserve">Elément de la formule linéaire pour la (ré)assurance non vie </t>
  </si>
  <si>
    <t xml:space="preserve">Elément de la formule linéaire pour la (ré)assurance vie </t>
  </si>
  <si>
    <t>données non applicables en regard des dispositions Solvabilité II</t>
  </si>
  <si>
    <t>OF-B1Q-T</t>
  </si>
  <si>
    <t>Passifs (hors capacité d'absorption des pertes des provisions techniques)</t>
  </si>
  <si>
    <t>Toutes les exposisitions de type 2 autres que les créances sur intermédiaires dues depuis plus de 3 mois</t>
  </si>
  <si>
    <t>Risque de cessation</t>
  </si>
  <si>
    <t>risque de hausse des taux de cessation</t>
  </si>
  <si>
    <t>risque de baisse des taux de cessation</t>
  </si>
  <si>
    <t>risque d'évènement de cessation massive</t>
  </si>
  <si>
    <t>Risque de souscription en santé similaire à la Vie - informations de base</t>
  </si>
  <si>
    <t>risque de cessation en santé similaire à la Vie</t>
  </si>
  <si>
    <t>Capital de solvablité requis total pour le risque de souscription en santé similaire à la Vie</t>
  </si>
  <si>
    <t>Réassurance non-proportionnelle en santé</t>
  </si>
  <si>
    <t>Risque de primes et de provisions total - santé non similaire à la Vie</t>
  </si>
  <si>
    <t>Risque de cessation santé non similaire à la Vie</t>
  </si>
  <si>
    <t>Diversification au sein du risque de souscription en santé non similaire à la Vie</t>
  </si>
  <si>
    <t>Valeur initiale (avant choc)</t>
  </si>
  <si>
    <t>Valeur après choc</t>
  </si>
  <si>
    <t>Passifs (capacité d'absorbtion des pertes liées aux provisions techniques incluse)</t>
  </si>
  <si>
    <t>Risque de souscription en santé total  non similaire à la Vie</t>
  </si>
  <si>
    <t>Risque de concentration - accident</t>
  </si>
  <si>
    <t>Risque de cessation en non-vie</t>
  </si>
  <si>
    <t>Total Affaissement avant diversification</t>
  </si>
  <si>
    <t>Total Affaissement après diversification</t>
  </si>
  <si>
    <t>Affaissement</t>
  </si>
  <si>
    <t>Risque de catastrophe naturelle - Affaissement</t>
  </si>
  <si>
    <t>Primes à acquérir brutes estimées</t>
  </si>
  <si>
    <t>Perte brute</t>
  </si>
  <si>
    <t>Ratio perte brute/exposition</t>
  </si>
  <si>
    <t>SCR avec exigences de capital supplémentaires le cas échéant (calcul annuel ou dernier calcul en date)</t>
  </si>
  <si>
    <t xml:space="preserve">Plancher MCR </t>
  </si>
  <si>
    <t xml:space="preserve">MCR  combiné </t>
  </si>
  <si>
    <t>SCR avec exigences de capital supplémentaires le cas échéant</t>
  </si>
  <si>
    <t>Charge brute pour la part prise dans l'assurance sur corps du navire t</t>
  </si>
  <si>
    <t>Charge brute pour la part prise dans l'assurance de responsabilité civile maritime du navire t</t>
  </si>
  <si>
    <t>Charge brute pour la part prise dans l'assurance de la responsabilité civile en cas de pollution pétrolière due au navire t</t>
  </si>
  <si>
    <t>Charge brute pour l'enlèvement des débris</t>
  </si>
  <si>
    <t>Charge brute pour la compension des pertes d'exploitation</t>
  </si>
  <si>
    <t>Charge brute pour le couvrement du puit ou sa sécurisation</t>
  </si>
  <si>
    <t>Charge brute pour les engagements d'assurance et de réassurance de responsabilité civile</t>
  </si>
  <si>
    <t>Charge brute pour le risque d'explosion de plateforme off-shore</t>
  </si>
  <si>
    <t>Risque de catastrophe d'origine humaine - Maritime</t>
  </si>
  <si>
    <t>Charge brute pour le risque Maritime</t>
  </si>
  <si>
    <t>Charge nette pour le risque Maritime</t>
  </si>
  <si>
    <t>Charge brute pour le corps d'aéronef</t>
  </si>
  <si>
    <t>Charge brute pour la responsabilité civile aérienne</t>
  </si>
  <si>
    <t>Responsabilité civile pour mauvaise pratique professionnelle</t>
  </si>
  <si>
    <t>Responsabilité civile des dirigeants et des administrateurs</t>
  </si>
  <si>
    <t>Plafond de couverture</t>
  </si>
  <si>
    <t>Catastrophe d'origine humaine - Crédit-Caution - Risque de défaut majeur</t>
  </si>
  <si>
    <t>Pourcentage de perte en cas de défaut par scénario</t>
  </si>
  <si>
    <t>Charge nette pour le risque de défaut majeur</t>
  </si>
  <si>
    <t>Valeur total des garanties exigibles</t>
  </si>
  <si>
    <t>Coût unitaire d'un sinistre - hospitalisation</t>
  </si>
  <si>
    <t>Coût unitaire d'un sinistre - consultation auprès d'un médecin</t>
  </si>
  <si>
    <t>Coût unitaire d'un sinistre sans soins médicaux formels</t>
  </si>
  <si>
    <t>A14=A14A (comptes sociaux)</t>
  </si>
  <si>
    <t>A18 =  A14C + A17</t>
  </si>
  <si>
    <t>C15 = (A15-A15A) - (B15-B15A)</t>
  </si>
  <si>
    <t>A4= A5+A6+A7B+A8E+A9+A10A+A10B+A11 (valorisation solvabilité 2)</t>
  </si>
  <si>
    <t>A4= A5+A6+A7B+A8E+A9+A10A+A10B+A11 (comptes sociaux)</t>
  </si>
  <si>
    <t>euros</t>
  </si>
  <si>
    <t>Numéro DSS (4 chiffres)</t>
  </si>
  <si>
    <t>Nature d'activité (3)</t>
  </si>
  <si>
    <t>Forme juridique (12)</t>
  </si>
  <si>
    <t>Non applicable</t>
  </si>
  <si>
    <t>_VersionModèle</t>
  </si>
  <si>
    <t>Solvabilité II - Collecte préparatoire 2013</t>
  </si>
  <si>
    <t>__UnitésMonétaires</t>
  </si>
  <si>
    <t>milliers d'euros</t>
  </si>
  <si>
    <t>__MsgNomOrganisme</t>
  </si>
  <si>
    <t>Dénomination sociale de l'organisme</t>
  </si>
  <si>
    <t>__ListeCodes</t>
  </si>
  <si>
    <t>Code des assurances</t>
  </si>
  <si>
    <t>Livre II du code de la mutualité</t>
  </si>
  <si>
    <t>Choisir NA</t>
  </si>
  <si>
    <t>__NA</t>
  </si>
  <si>
    <t>01 - Vie</t>
  </si>
  <si>
    <t>02 - Epargne</t>
  </si>
  <si>
    <t>04 - Non-vie</t>
  </si>
  <si>
    <t>05 - Mixte</t>
  </si>
  <si>
    <t>06 - Réassureur</t>
  </si>
  <si>
    <t>07 - Tontine</t>
  </si>
  <si>
    <t>Choisir FJ</t>
  </si>
  <si>
    <t>__FJ</t>
  </si>
  <si>
    <t>01 - Nationale</t>
  </si>
  <si>
    <t>02 - Anonyme</t>
  </si>
  <si>
    <t>03 - Mutuelle avec intermédiaires</t>
  </si>
  <si>
    <t>04 - Mutuelle sans intermédiaires</t>
  </si>
  <si>
    <t>05 - Mutuelle locale ou professionnelle</t>
  </si>
  <si>
    <t>06 - Mutuelle agricole</t>
  </si>
  <si>
    <t>08 - Etrangère, hors union européenne</t>
  </si>
  <si>
    <t>09 - Tontine</t>
  </si>
  <si>
    <t>10 - Pool contrôlé</t>
  </si>
  <si>
    <t>__OuiNon</t>
  </si>
  <si>
    <t>Oui</t>
  </si>
  <si>
    <t>Non</t>
  </si>
  <si>
    <t>Table des libellés</t>
  </si>
  <si>
    <t>Destination</t>
  </si>
  <si>
    <t>CDA</t>
  </si>
  <si>
    <t>CSS</t>
  </si>
  <si>
    <t>CM</t>
  </si>
  <si>
    <t>Nature d'activité (2 chiffres)</t>
  </si>
  <si>
    <t>Forme juridique (2 chiffres)</t>
  </si>
  <si>
    <t>Numéro (4 chiffres)</t>
  </si>
  <si>
    <t>Numéro d'inscription au RNM</t>
  </si>
  <si>
    <t>Risque d'incapacité/invalidité - de morbidité en santé</t>
  </si>
  <si>
    <t>Risque d'incapacité/invalidité - de morbidité</t>
  </si>
  <si>
    <t>Responsabilité civile de l'employeur</t>
  </si>
  <si>
    <t>Autre responsabilité civile</t>
  </si>
  <si>
    <t>Assurances maritimes, aériennes et de transports autre que Maritime et Aviation</t>
  </si>
  <si>
    <t>Réassurance non-proportionnelle maritime, aérienne et de transport autre que Marine et Aviation</t>
  </si>
  <si>
    <t>Incapacité/invalidité permanente</t>
  </si>
  <si>
    <t>Incapacité/invalidité de 10 ans</t>
  </si>
  <si>
    <t>Incapacité/invalidité de 12 mois</t>
  </si>
  <si>
    <t>Risque de catastrophe en Santé - Risque de concentration - accident</t>
  </si>
  <si>
    <t>Plus grande concentration de risque accident (nombre de personnes assurées)</t>
  </si>
  <si>
    <t>Incapacité/ invalidité permanente</t>
  </si>
  <si>
    <t>Incapacité/ invalidité de 10 ans</t>
  </si>
  <si>
    <t>Incapacité/ invalidité de 12 mois</t>
  </si>
  <si>
    <t>Total concentration de risque accident avant diversification entre pays</t>
  </si>
  <si>
    <t>Total concentration de risque accident après diversification entre pays</t>
  </si>
  <si>
    <t>Nombre de véhicules assurés avec des garanties supérieures à 24M€</t>
  </si>
  <si>
    <t>Veuillez retourner ce fichier à l'adresse indiquée dans a notice technique envoyée par courrier</t>
  </si>
  <si>
    <r>
      <t>Frais de soins</t>
    </r>
    <r>
      <rPr>
        <sz val="10"/>
        <rFont val="Arial"/>
        <family val="2"/>
      </rPr>
      <t xml:space="preserve">
(1)</t>
    </r>
  </si>
  <si>
    <r>
      <t xml:space="preserve">Workers' compensation </t>
    </r>
    <r>
      <rPr>
        <sz val="11"/>
        <rFont val="Arial"/>
        <family val="2"/>
      </rPr>
      <t>(3)</t>
    </r>
  </si>
  <si>
    <t xml:space="preserve">Version du document : </t>
  </si>
  <si>
    <t>V.1</t>
  </si>
</sst>
</file>

<file path=xl/styles.xml><?xml version="1.0" encoding="utf-8"?>
<styleSheet xmlns="http://schemas.openxmlformats.org/spreadsheetml/2006/main">
  <numFmts count="14">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0"/>
    <numFmt numFmtId="165" formatCode="[$€-2]\ #,##0;[Red]\-[$€-2]\ #,##0"/>
    <numFmt numFmtId="166" formatCode="&quot;Yes&quot;;&quot;Yes&quot;;&quot;No&quot;"/>
    <numFmt numFmtId="167" formatCode="0000"/>
    <numFmt numFmtId="168" formatCode=";;&quot;Choisir&quot;"/>
    <numFmt numFmtId="169" formatCode="000\ 000\ 000"/>
  </numFmts>
  <fonts count="127">
    <font>
      <sz val="11"/>
      <color theme="1"/>
      <name val="Calibri"/>
      <family val="2"/>
    </font>
    <font>
      <sz val="11"/>
      <color indexed="8"/>
      <name val="Calibri"/>
      <family val="2"/>
    </font>
    <font>
      <strike/>
      <sz val="10"/>
      <name val="Arial"/>
      <family val="2"/>
    </font>
    <font>
      <b/>
      <strike/>
      <sz val="10"/>
      <name val="Arial"/>
      <family val="2"/>
    </font>
    <font>
      <b/>
      <sz val="12"/>
      <color indexed="8"/>
      <name val="Verdana"/>
      <family val="2"/>
    </font>
    <font>
      <b/>
      <sz val="12"/>
      <name val="Verdana"/>
      <family val="2"/>
    </font>
    <font>
      <sz val="11"/>
      <color indexed="8"/>
      <name val="Verdana"/>
      <family val="2"/>
    </font>
    <font>
      <b/>
      <sz val="11"/>
      <color indexed="8"/>
      <name val="Verdana"/>
      <family val="2"/>
    </font>
    <font>
      <b/>
      <sz val="11"/>
      <name val="Verdana"/>
      <family val="2"/>
    </font>
    <font>
      <sz val="11"/>
      <name val="Verdana"/>
      <family val="2"/>
    </font>
    <font>
      <strike/>
      <sz val="11"/>
      <name val="Verdana"/>
      <family val="2"/>
    </font>
    <font>
      <sz val="10"/>
      <name val="Verdana"/>
      <family val="2"/>
    </font>
    <font>
      <i/>
      <sz val="11"/>
      <name val="Verdana"/>
      <family val="2"/>
    </font>
    <font>
      <sz val="11"/>
      <color indexed="10"/>
      <name val="Verdana"/>
      <family val="2"/>
    </font>
    <font>
      <u val="single"/>
      <sz val="11"/>
      <name val="Verdana"/>
      <family val="2"/>
    </font>
    <font>
      <strike/>
      <sz val="11"/>
      <color indexed="10"/>
      <name val="Verdana"/>
      <family val="2"/>
    </font>
    <font>
      <b/>
      <sz val="11"/>
      <color indexed="10"/>
      <name val="Verdana"/>
      <family val="2"/>
    </font>
    <font>
      <b/>
      <strike/>
      <sz val="11"/>
      <name val="Verdana"/>
      <family val="2"/>
    </font>
    <font>
      <b/>
      <strike/>
      <sz val="11"/>
      <color indexed="10"/>
      <name val="Verdana"/>
      <family val="2"/>
    </font>
    <font>
      <vertAlign val="subscript"/>
      <sz val="11"/>
      <name val="Verdana"/>
      <family val="2"/>
    </font>
    <font>
      <sz val="11"/>
      <color indexed="30"/>
      <name val="Verdana"/>
      <family val="2"/>
    </font>
    <font>
      <b/>
      <sz val="12"/>
      <name val="Arial"/>
      <family val="2"/>
    </font>
    <font>
      <i/>
      <sz val="9"/>
      <name val="Arial"/>
      <family val="2"/>
    </font>
    <font>
      <b/>
      <sz val="10"/>
      <name val="Arial"/>
      <family val="2"/>
    </font>
    <font>
      <sz val="10"/>
      <name val="Arial"/>
      <family val="2"/>
    </font>
    <font>
      <sz val="9"/>
      <name val="Arial"/>
      <family val="2"/>
    </font>
    <font>
      <i/>
      <strike/>
      <sz val="9"/>
      <name val="Arial"/>
      <family val="2"/>
    </font>
    <font>
      <sz val="8"/>
      <name val="Arial"/>
      <family val="2"/>
    </font>
    <font>
      <sz val="12"/>
      <color indexed="8"/>
      <name val="Verdana"/>
      <family val="2"/>
    </font>
    <font>
      <i/>
      <sz val="10"/>
      <name val="Arial"/>
      <family val="2"/>
    </font>
    <font>
      <sz val="10"/>
      <color indexed="11"/>
      <name val="Arial"/>
      <family val="2"/>
    </font>
    <font>
      <strike/>
      <sz val="11"/>
      <color indexed="8"/>
      <name val="Verdana"/>
      <family val="2"/>
    </font>
    <font>
      <b/>
      <sz val="10"/>
      <name val="Verdana"/>
      <family val="2"/>
    </font>
    <font>
      <strike/>
      <sz val="10"/>
      <color indexed="10"/>
      <name val="Verdana"/>
      <family val="2"/>
    </font>
    <font>
      <b/>
      <sz val="12"/>
      <color indexed="8"/>
      <name val="Calibri"/>
      <family val="2"/>
    </font>
    <font>
      <sz val="10"/>
      <color indexed="8"/>
      <name val="Calibri"/>
      <family val="2"/>
    </font>
    <font>
      <b/>
      <u val="single"/>
      <sz val="10"/>
      <color indexed="8"/>
      <name val="Calibri"/>
      <family val="2"/>
    </font>
    <font>
      <sz val="10"/>
      <color indexed="10"/>
      <name val="Calibri"/>
      <family val="2"/>
    </font>
    <font>
      <b/>
      <sz val="10"/>
      <color indexed="10"/>
      <name val="Calibri"/>
      <family val="2"/>
    </font>
    <font>
      <b/>
      <sz val="12"/>
      <name val="Calibri"/>
      <family val="2"/>
    </font>
    <font>
      <sz val="12"/>
      <name val="Calibri"/>
      <family val="2"/>
    </font>
    <font>
      <sz val="11"/>
      <name val="Calibri"/>
      <family val="2"/>
    </font>
    <font>
      <b/>
      <sz val="10"/>
      <color indexed="8"/>
      <name val="Calibri"/>
      <family val="2"/>
    </font>
    <font>
      <b/>
      <u val="single"/>
      <sz val="12"/>
      <color indexed="8"/>
      <name val="Calibri"/>
      <family val="2"/>
    </font>
    <font>
      <sz val="12"/>
      <color indexed="8"/>
      <name val="Calibri"/>
      <family val="2"/>
    </font>
    <font>
      <sz val="12"/>
      <color indexed="10"/>
      <name val="Calibri"/>
      <family val="2"/>
    </font>
    <font>
      <i/>
      <sz val="12"/>
      <color indexed="8"/>
      <name val="Calibri"/>
      <family val="2"/>
    </font>
    <font>
      <sz val="8"/>
      <name val="Arial Narrow"/>
      <family val="2"/>
    </font>
    <font>
      <b/>
      <sz val="8"/>
      <name val="Arial Narrow"/>
      <family val="2"/>
    </font>
    <font>
      <b/>
      <sz val="9"/>
      <color indexed="56"/>
      <name val="Arial"/>
      <family val="2"/>
    </font>
    <font>
      <b/>
      <sz val="8"/>
      <name val="Arial"/>
      <family val="2"/>
    </font>
    <font>
      <sz val="10"/>
      <color indexed="8"/>
      <name val="Arial"/>
      <family val="2"/>
    </font>
    <font>
      <u val="single"/>
      <sz val="12"/>
      <color indexed="8"/>
      <name val="Calibri"/>
      <family val="2"/>
    </font>
    <font>
      <sz val="11"/>
      <name val="Arial"/>
      <family val="2"/>
    </font>
    <font>
      <i/>
      <sz val="11"/>
      <name val="Arial"/>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11"/>
      <color indexed="8"/>
      <name val="Calibri"/>
      <family val="2"/>
    </font>
    <font>
      <b/>
      <sz val="10"/>
      <color indexed="8"/>
      <name val="Arial"/>
      <family val="2"/>
    </font>
    <font>
      <i/>
      <sz val="10"/>
      <color indexed="8"/>
      <name val="Arial"/>
      <family val="2"/>
    </font>
    <font>
      <sz val="10"/>
      <color indexed="10"/>
      <name val="Arial"/>
      <family val="2"/>
    </font>
    <font>
      <b/>
      <sz val="8"/>
      <color indexed="8"/>
      <name val="Arial"/>
      <family val="2"/>
    </font>
    <font>
      <sz val="9"/>
      <color indexed="10"/>
      <name val="Arial"/>
      <family val="2"/>
    </font>
    <font>
      <b/>
      <sz val="10"/>
      <color indexed="10"/>
      <name val="Arial"/>
      <family val="2"/>
    </font>
    <font>
      <b/>
      <sz val="12"/>
      <color indexed="8"/>
      <name val="Arial"/>
      <family val="2"/>
    </font>
    <font>
      <strike/>
      <sz val="10"/>
      <color indexed="10"/>
      <name val="Arial"/>
      <family val="2"/>
    </font>
    <font>
      <b/>
      <sz val="12"/>
      <color indexed="10"/>
      <name val="Arial"/>
      <family val="2"/>
    </font>
    <font>
      <b/>
      <i/>
      <sz val="10"/>
      <color indexed="8"/>
      <name val="Arial"/>
      <family val="2"/>
    </font>
    <font>
      <i/>
      <sz val="10"/>
      <color indexed="10"/>
      <name val="Arial"/>
      <family val="2"/>
    </font>
    <font>
      <i/>
      <sz val="11"/>
      <color indexed="8"/>
      <name val="Verdana"/>
      <family val="2"/>
    </font>
    <font>
      <b/>
      <sz val="11"/>
      <color indexed="8"/>
      <name val="Arial"/>
      <family val="2"/>
    </font>
    <font>
      <b/>
      <sz val="11"/>
      <color indexed="8"/>
      <name val="Calibri"/>
      <family val="2"/>
    </font>
    <font>
      <u val="single"/>
      <sz val="11"/>
      <color indexed="8"/>
      <name val="Calibri"/>
      <family val="2"/>
    </font>
    <font>
      <sz val="9"/>
      <color indexed="8"/>
      <name val="Arial"/>
      <family val="2"/>
    </font>
    <font>
      <sz val="8"/>
      <color indexed="8"/>
      <name val="Arial"/>
      <family val="2"/>
    </font>
    <font>
      <b/>
      <sz val="11"/>
      <color indexed="63"/>
      <name val="Calibri"/>
      <family val="2"/>
    </font>
    <font>
      <sz val="11"/>
      <color indexed="9"/>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i/>
      <sz val="11"/>
      <color theme="1"/>
      <name val="Calibri"/>
      <family val="2"/>
    </font>
    <font>
      <b/>
      <sz val="10"/>
      <color theme="1"/>
      <name val="Arial"/>
      <family val="2"/>
    </font>
    <font>
      <i/>
      <sz val="10"/>
      <color theme="1"/>
      <name val="Arial"/>
      <family val="2"/>
    </font>
    <font>
      <sz val="10"/>
      <color theme="1"/>
      <name val="Arial"/>
      <family val="2"/>
    </font>
    <font>
      <sz val="10"/>
      <color rgb="FFFF0000"/>
      <name val="Arial"/>
      <family val="2"/>
    </font>
    <font>
      <b/>
      <sz val="8"/>
      <color theme="1"/>
      <name val="Arial"/>
      <family val="2"/>
    </font>
    <font>
      <sz val="9"/>
      <color rgb="FFFF0000"/>
      <name val="Arial"/>
      <family val="2"/>
    </font>
    <font>
      <b/>
      <sz val="10"/>
      <color rgb="FFFF0000"/>
      <name val="Arial"/>
      <family val="2"/>
    </font>
    <font>
      <b/>
      <sz val="12"/>
      <color theme="1"/>
      <name val="Arial"/>
      <family val="2"/>
    </font>
    <font>
      <strike/>
      <sz val="10"/>
      <color rgb="FFFF0000"/>
      <name val="Arial"/>
      <family val="2"/>
    </font>
    <font>
      <b/>
      <sz val="12"/>
      <color rgb="FFFF0000"/>
      <name val="Arial"/>
      <family val="2"/>
    </font>
    <font>
      <b/>
      <i/>
      <sz val="10"/>
      <color theme="1"/>
      <name val="Arial"/>
      <family val="2"/>
    </font>
    <font>
      <i/>
      <sz val="10"/>
      <color rgb="FFFF0000"/>
      <name val="Arial"/>
      <family val="2"/>
    </font>
    <font>
      <sz val="11"/>
      <color theme="1"/>
      <name val="Verdana"/>
      <family val="2"/>
    </font>
    <font>
      <i/>
      <sz val="11"/>
      <color theme="1"/>
      <name val="Verdana"/>
      <family val="2"/>
    </font>
    <font>
      <b/>
      <sz val="11"/>
      <color theme="1"/>
      <name val="Arial"/>
      <family val="2"/>
    </font>
    <font>
      <b/>
      <sz val="11"/>
      <color theme="1"/>
      <name val="Calibri"/>
      <family val="2"/>
    </font>
    <font>
      <u val="single"/>
      <sz val="11"/>
      <color theme="1"/>
      <name val="Calibri"/>
      <family val="2"/>
    </font>
    <font>
      <sz val="9"/>
      <color theme="1"/>
      <name val="Arial"/>
      <family val="2"/>
    </font>
    <font>
      <b/>
      <sz val="11"/>
      <color rgb="FFFF0000"/>
      <name val="Verdana"/>
      <family val="2"/>
    </font>
    <font>
      <sz val="12"/>
      <color theme="1"/>
      <name val="Calibri"/>
      <family val="2"/>
    </font>
    <font>
      <sz val="10"/>
      <color theme="1"/>
      <name val="Calibri"/>
      <family val="2"/>
    </font>
    <font>
      <sz val="8"/>
      <color theme="1"/>
      <name val="Arial"/>
      <family val="2"/>
    </font>
    <font>
      <b/>
      <sz val="11"/>
      <color theme="1"/>
      <name val="Verdana"/>
      <family val="2"/>
    </font>
  </fonts>
  <fills count="28">
    <fill>
      <patternFill/>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5"/>
        <bgColor indexed="64"/>
      </patternFill>
    </fill>
    <fill>
      <patternFill patternType="solid">
        <fgColor indexed="51"/>
        <bgColor indexed="64"/>
      </patternFill>
    </fill>
    <fill>
      <patternFill patternType="solid">
        <fgColor indexed="4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00B0F0"/>
        <bgColor indexed="64"/>
      </patternFill>
    </fill>
    <fill>
      <patternFill patternType="solid">
        <fgColor rgb="FFFFC000"/>
        <bgColor indexed="64"/>
      </patternFill>
    </fill>
    <fill>
      <patternFill patternType="solid">
        <fgColor rgb="FFFFFF00"/>
        <bgColor indexed="64"/>
      </patternFill>
    </fill>
    <fill>
      <patternFill patternType="solid">
        <fgColor indexed="47"/>
        <bgColor indexed="64"/>
      </patternFill>
    </fill>
    <fill>
      <patternFill patternType="solid">
        <fgColor indexed="50"/>
        <bgColor indexed="64"/>
      </patternFill>
    </fill>
    <fill>
      <patternFill patternType="solid">
        <fgColor theme="0" tint="-0.3499799966812134"/>
        <bgColor indexed="64"/>
      </patternFill>
    </fill>
    <fill>
      <patternFill patternType="solid">
        <fgColor indexed="42"/>
        <bgColor indexed="64"/>
      </patternFill>
    </fill>
    <fill>
      <patternFill patternType="solid">
        <fgColor indexed="26"/>
        <bgColor indexed="64"/>
      </patternFill>
    </fill>
    <fill>
      <patternFill patternType="solid">
        <fgColor theme="1" tint="0.49998000264167786"/>
        <bgColor indexed="64"/>
      </patternFill>
    </fill>
    <fill>
      <patternFill patternType="solid">
        <fgColor indexed="2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right style="thin"/>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thin"/>
      <top/>
      <bottom/>
    </border>
    <border>
      <left style="thin"/>
      <right/>
      <top/>
      <bottom/>
    </border>
    <border>
      <left/>
      <right/>
      <top style="thin"/>
      <bottom/>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bottom style="thin"/>
    </border>
    <border>
      <left/>
      <right/>
      <top/>
      <bottom style="medium"/>
    </border>
    <border>
      <left/>
      <right style="thin"/>
      <top style="thin"/>
      <bottom/>
    </border>
    <border>
      <left style="thin"/>
      <right/>
      <top style="thin"/>
      <bottom/>
    </border>
    <border>
      <left style="medium"/>
      <right style="medium"/>
      <top style="medium"/>
      <bottom style="medium"/>
    </border>
    <border>
      <left style="medium"/>
      <right style="medium"/>
      <top style="thin"/>
      <bottom style="thin"/>
    </border>
    <border>
      <left style="medium"/>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medium"/>
      <top style="medium"/>
      <bottom style="thin"/>
    </border>
    <border>
      <left style="medium"/>
      <right style="medium"/>
      <top/>
      <bottom style="thin"/>
    </border>
    <border>
      <left style="medium"/>
      <right style="medium"/>
      <top/>
      <bottom style="medium"/>
    </border>
    <border>
      <left style="medium"/>
      <right/>
      <top/>
      <bottom/>
    </border>
    <border>
      <left style="medium"/>
      <right style="medium"/>
      <top style="medium"/>
      <bottom style="thick"/>
    </border>
    <border>
      <left style="medium"/>
      <right style="medium"/>
      <top style="thick"/>
      <bottom style="thick"/>
    </border>
    <border>
      <left style="medium"/>
      <right style="medium"/>
      <top style="thick"/>
      <bottom style="medium"/>
    </border>
    <border>
      <left/>
      <right/>
      <top/>
      <bottom style="thin"/>
    </border>
    <border>
      <left/>
      <right style="medium"/>
      <top/>
      <bottom/>
    </border>
    <border>
      <left style="medium"/>
      <right style="medium"/>
      <top/>
      <bottom/>
    </border>
    <border>
      <left style="thin"/>
      <right style="thin"/>
      <top style="medium"/>
      <bottom/>
    </border>
    <border>
      <left style="medium"/>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style="medium"/>
      <right/>
      <top/>
      <bottom style="medium"/>
    </border>
  </borders>
  <cellStyleXfs count="4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9" fillId="0" borderId="0" applyNumberFormat="0" applyFill="0" applyBorder="0" applyAlignment="0" applyProtection="0"/>
    <xf numFmtId="0" fontId="90" fillId="2" borderId="1" applyNumberFormat="0" applyAlignment="0" applyProtection="0"/>
    <xf numFmtId="0" fontId="91" fillId="0" borderId="2" applyNumberFormat="0" applyFill="0" applyAlignment="0" applyProtection="0"/>
    <xf numFmtId="0" fontId="0" fillId="3" borderId="3" applyNumberFormat="0" applyFont="0" applyAlignment="0" applyProtection="0"/>
    <xf numFmtId="0" fontId="92" fillId="4" borderId="1" applyNumberFormat="0" applyAlignment="0" applyProtection="0"/>
    <xf numFmtId="0" fontId="93" fillId="5" borderId="0" applyNumberFormat="0" applyBorder="0" applyAlignment="0" applyProtection="0"/>
    <xf numFmtId="0" fontId="9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6" borderId="0" applyNumberFormat="0" applyBorder="0" applyAlignment="0" applyProtection="0"/>
    <xf numFmtId="0" fontId="1" fillId="0" borderId="0">
      <alignment/>
      <protection/>
    </xf>
    <xf numFmtId="0" fontId="1" fillId="0" borderId="0">
      <alignment/>
      <protection/>
    </xf>
    <xf numFmtId="0" fontId="27" fillId="0" borderId="0">
      <alignment/>
      <protection/>
    </xf>
    <xf numFmtId="0" fontId="24" fillId="0" borderId="0" applyProtection="0">
      <alignment/>
    </xf>
    <xf numFmtId="0" fontId="1" fillId="0" borderId="0">
      <alignment/>
      <protection/>
    </xf>
    <xf numFmtId="9" fontId="0" fillId="0" borderId="0" applyFont="0" applyFill="0" applyBorder="0" applyAlignment="0" applyProtection="0"/>
    <xf numFmtId="1" fontId="27" fillId="0" borderId="4">
      <alignment horizontal="right"/>
      <protection locked="0"/>
    </xf>
    <xf numFmtId="0" fontId="96" fillId="7" borderId="0" applyNumberFormat="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8" borderId="8" applyNumberFormat="0" applyAlignment="0" applyProtection="0"/>
  </cellStyleXfs>
  <cellXfs count="926">
    <xf numFmtId="0" fontId="0" fillId="0" borderId="0" xfId="0" applyFont="1" applyAlignment="1">
      <alignment/>
    </xf>
    <xf numFmtId="0" fontId="6" fillId="0" borderId="0" xfId="0" applyFont="1" applyAlignment="1">
      <alignment/>
    </xf>
    <xf numFmtId="0" fontId="6" fillId="0" borderId="0" xfId="0" applyFont="1" applyBorder="1" applyAlignment="1">
      <alignment/>
    </xf>
    <xf numFmtId="0" fontId="9" fillId="0" borderId="0" xfId="0" applyFont="1" applyAlignment="1">
      <alignment/>
    </xf>
    <xf numFmtId="0" fontId="6" fillId="0" borderId="0" xfId="0" applyFont="1" applyFill="1" applyAlignment="1">
      <alignment/>
    </xf>
    <xf numFmtId="0" fontId="8" fillId="0" borderId="0" xfId="0" applyFont="1" applyFill="1" applyAlignment="1">
      <alignment horizontal="left"/>
    </xf>
    <xf numFmtId="0" fontId="8" fillId="9" borderId="0" xfId="0" applyFont="1" applyFill="1" applyAlignment="1">
      <alignment horizontal="left"/>
    </xf>
    <xf numFmtId="0" fontId="9" fillId="0" borderId="0" xfId="0" applyFont="1" applyFill="1" applyAlignment="1">
      <alignment/>
    </xf>
    <xf numFmtId="0" fontId="8" fillId="0" borderId="0" xfId="0" applyFont="1" applyFill="1" applyBorder="1" applyAlignment="1">
      <alignment horizontal="left"/>
    </xf>
    <xf numFmtId="0" fontId="8" fillId="9" borderId="0" xfId="0" applyFont="1" applyFill="1" applyBorder="1" applyAlignment="1">
      <alignment/>
    </xf>
    <xf numFmtId="0" fontId="8" fillId="9" borderId="0" xfId="0" applyFont="1" applyFill="1" applyAlignment="1">
      <alignment/>
    </xf>
    <xf numFmtId="0" fontId="9" fillId="0" borderId="0" xfId="0" applyFont="1" applyBorder="1" applyAlignment="1">
      <alignment/>
    </xf>
    <xf numFmtId="0" fontId="6" fillId="0" borderId="0" xfId="0" applyFont="1" applyAlignment="1">
      <alignment/>
    </xf>
    <xf numFmtId="0" fontId="6" fillId="0" borderId="0" xfId="0" applyFont="1" applyFill="1" applyAlignment="1">
      <alignment/>
    </xf>
    <xf numFmtId="0" fontId="6" fillId="0" borderId="0" xfId="0" applyFont="1" applyAlignment="1">
      <alignment wrapText="1"/>
    </xf>
    <xf numFmtId="0" fontId="13" fillId="0" borderId="0" xfId="0" applyFont="1" applyFill="1" applyAlignment="1">
      <alignment/>
    </xf>
    <xf numFmtId="0" fontId="6" fillId="0" borderId="0" xfId="0" applyFont="1" applyBorder="1" applyAlignment="1">
      <alignment/>
    </xf>
    <xf numFmtId="0" fontId="9" fillId="10" borderId="9" xfId="0" applyFont="1" applyFill="1" applyBorder="1" applyAlignment="1">
      <alignment horizontal="center"/>
    </xf>
    <xf numFmtId="0" fontId="9" fillId="9" borderId="0" xfId="0" applyFont="1" applyFill="1" applyAlignment="1">
      <alignment/>
    </xf>
    <xf numFmtId="0" fontId="8" fillId="9" borderId="10" xfId="0" applyFont="1" applyFill="1" applyBorder="1" applyAlignment="1">
      <alignment horizontal="center" vertical="top" wrapText="1"/>
    </xf>
    <xf numFmtId="0" fontId="8" fillId="0" borderId="9" xfId="0" applyFont="1" applyFill="1" applyBorder="1" applyAlignment="1">
      <alignment horizontal="center" vertical="top" wrapText="1"/>
    </xf>
    <xf numFmtId="0" fontId="9" fillId="9" borderId="0" xfId="0" applyFont="1" applyFill="1" applyAlignment="1">
      <alignment/>
    </xf>
    <xf numFmtId="0" fontId="9" fillId="0" borderId="0" xfId="0" applyFont="1" applyFill="1" applyAlignment="1">
      <alignment/>
    </xf>
    <xf numFmtId="0" fontId="9" fillId="0" borderId="0" xfId="0" applyFont="1" applyFill="1" applyBorder="1" applyAlignment="1">
      <alignment/>
    </xf>
    <xf numFmtId="0" fontId="9" fillId="0" borderId="0" xfId="0" applyFont="1" applyFill="1" applyAlignment="1">
      <alignment horizontal="left" indent="1"/>
    </xf>
    <xf numFmtId="0" fontId="9" fillId="0" borderId="0" xfId="0" applyFont="1" applyFill="1" applyAlignment="1">
      <alignment horizontal="left" indent="2"/>
    </xf>
    <xf numFmtId="0" fontId="9" fillId="9" borderId="0" xfId="0" applyFont="1" applyFill="1" applyAlignment="1">
      <alignment vertical="center"/>
    </xf>
    <xf numFmtId="0" fontId="9" fillId="0" borderId="0" xfId="0" applyFont="1" applyFill="1" applyAlignment="1">
      <alignment horizontal="left" vertical="center" indent="1"/>
    </xf>
    <xf numFmtId="0" fontId="9" fillId="0" borderId="0" xfId="0" applyFont="1" applyFill="1" applyAlignment="1">
      <alignment horizontal="left" wrapText="1" indent="1"/>
    </xf>
    <xf numFmtId="0" fontId="9" fillId="0" borderId="0" xfId="0" applyFont="1" applyFill="1" applyAlignment="1">
      <alignment wrapText="1"/>
    </xf>
    <xf numFmtId="0" fontId="9" fillId="0" borderId="0" xfId="0" applyFont="1" applyFill="1" applyBorder="1" applyAlignment="1">
      <alignment horizontal="left" indent="1"/>
    </xf>
    <xf numFmtId="0" fontId="9" fillId="0" borderId="0" xfId="0" applyFont="1" applyFill="1" applyBorder="1" applyAlignment="1">
      <alignment horizontal="left" indent="2"/>
    </xf>
    <xf numFmtId="0" fontId="9" fillId="0" borderId="0" xfId="0" applyFont="1" applyFill="1" applyBorder="1" applyAlignment="1">
      <alignment horizontal="left" wrapText="1" indent="1"/>
    </xf>
    <xf numFmtId="0" fontId="8" fillId="9" borderId="0" xfId="0" applyFont="1" applyFill="1" applyAlignment="1">
      <alignment/>
    </xf>
    <xf numFmtId="0" fontId="9" fillId="0" borderId="0" xfId="0" applyFont="1" applyFill="1" applyBorder="1" applyAlignment="1">
      <alignment/>
    </xf>
    <xf numFmtId="0" fontId="8" fillId="0" borderId="0" xfId="0" applyFont="1" applyFill="1" applyAlignment="1">
      <alignment/>
    </xf>
    <xf numFmtId="0" fontId="8" fillId="0" borderId="0" xfId="0" applyFont="1" applyFill="1" applyBorder="1" applyAlignment="1">
      <alignment/>
    </xf>
    <xf numFmtId="0" fontId="8" fillId="0" borderId="0" xfId="0" applyFont="1" applyAlignment="1">
      <alignment/>
    </xf>
    <xf numFmtId="0" fontId="9" fillId="9" borderId="0" xfId="0" applyFont="1" applyFill="1" applyAlignment="1">
      <alignment vertical="top" wrapText="1"/>
    </xf>
    <xf numFmtId="0" fontId="12" fillId="0" borderId="0" xfId="0" applyFont="1" applyAlignment="1">
      <alignment/>
    </xf>
    <xf numFmtId="0" fontId="9" fillId="0" borderId="0" xfId="0" applyFont="1" applyFill="1" applyBorder="1" applyAlignment="1">
      <alignment wrapText="1"/>
    </xf>
    <xf numFmtId="0" fontId="9" fillId="0" borderId="0" xfId="0" applyFont="1" applyAlignment="1">
      <alignment horizontal="center" wrapText="1"/>
    </xf>
    <xf numFmtId="0" fontId="6" fillId="0" borderId="0" xfId="0" applyFont="1" applyAlignment="1">
      <alignment horizontal="center"/>
    </xf>
    <xf numFmtId="0" fontId="6" fillId="0" borderId="11" xfId="0" applyFont="1" applyFill="1" applyBorder="1" applyAlignment="1">
      <alignment horizontal="left" wrapText="1"/>
    </xf>
    <xf numFmtId="0" fontId="6" fillId="0" borderId="0" xfId="0" applyFont="1" applyAlignment="1">
      <alignment horizontal="center" vertical="top" wrapText="1"/>
    </xf>
    <xf numFmtId="0" fontId="9" fillId="0" borderId="0" xfId="0" applyFont="1" applyFill="1" applyBorder="1" applyAlignment="1">
      <alignment horizontal="left" wrapText="1"/>
    </xf>
    <xf numFmtId="0" fontId="9" fillId="0" borderId="0" xfId="0" applyFont="1" applyFill="1" applyAlignment="1">
      <alignment vertical="top" wrapText="1"/>
    </xf>
    <xf numFmtId="0" fontId="9" fillId="0" borderId="0" xfId="0" applyFont="1" applyAlignment="1">
      <alignment horizontal="center"/>
    </xf>
    <xf numFmtId="0" fontId="9" fillId="0" borderId="0" xfId="0" applyFont="1" applyFill="1" applyAlignment="1">
      <alignment horizontal="center"/>
    </xf>
    <xf numFmtId="0" fontId="9" fillId="0" borderId="0" xfId="0" applyFont="1" applyFill="1" applyBorder="1" applyAlignment="1">
      <alignment horizontal="center"/>
    </xf>
    <xf numFmtId="0" fontId="9" fillId="0" borderId="0" xfId="0" applyFont="1" applyFill="1" applyAlignment="1">
      <alignment horizontal="right"/>
    </xf>
    <xf numFmtId="0" fontId="9" fillId="0" borderId="0" xfId="0" applyFont="1" applyFill="1" applyBorder="1" applyAlignment="1">
      <alignment vertical="top" wrapText="1"/>
    </xf>
    <xf numFmtId="0" fontId="9" fillId="0" borderId="0" xfId="0" applyFont="1" applyFill="1" applyBorder="1" applyAlignment="1">
      <alignment horizontal="center" vertical="top" wrapText="1"/>
    </xf>
    <xf numFmtId="0" fontId="6" fillId="9"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9" fillId="0" borderId="0" xfId="0" applyFont="1" applyFill="1" applyBorder="1" applyAlignment="1">
      <alignment horizontal="left"/>
    </xf>
    <xf numFmtId="0" fontId="9" fillId="0" borderId="0" xfId="0" applyFont="1" applyFill="1" applyBorder="1" applyAlignment="1">
      <alignment horizontal="center" wrapText="1"/>
    </xf>
    <xf numFmtId="0" fontId="9" fillId="9" borderId="0" xfId="0" applyFont="1" applyFill="1" applyAlignment="1">
      <alignment horizontal="left"/>
    </xf>
    <xf numFmtId="0" fontId="8" fillId="9" borderId="0" xfId="0" applyFont="1" applyFill="1" applyAlignment="1">
      <alignment vertical="top" wrapText="1"/>
    </xf>
    <xf numFmtId="0" fontId="8" fillId="0" borderId="0" xfId="0" applyFont="1" applyFill="1" applyBorder="1" applyAlignment="1">
      <alignment horizontal="center" vertical="center" wrapText="1"/>
    </xf>
    <xf numFmtId="0" fontId="9" fillId="9" borderId="0" xfId="0" applyFont="1" applyFill="1" applyAlignment="1">
      <alignment horizontal="center"/>
    </xf>
    <xf numFmtId="0" fontId="8" fillId="9" borderId="0" xfId="0" applyFont="1" applyFill="1" applyAlignment="1">
      <alignment horizontal="center" vertical="top" wrapText="1"/>
    </xf>
    <xf numFmtId="0" fontId="9" fillId="9" borderId="0" xfId="0" applyFont="1" applyFill="1" applyBorder="1" applyAlignment="1">
      <alignment vertical="top" wrapText="1"/>
    </xf>
    <xf numFmtId="0" fontId="9" fillId="10" borderId="0" xfId="0" applyFont="1" applyFill="1" applyAlignment="1">
      <alignment/>
    </xf>
    <xf numFmtId="0" fontId="9" fillId="9" borderId="0" xfId="0" applyFont="1" applyFill="1" applyBorder="1" applyAlignment="1">
      <alignment horizontal="left" vertical="top" wrapText="1"/>
    </xf>
    <xf numFmtId="0" fontId="10" fillId="9" borderId="0" xfId="0" applyFont="1" applyFill="1" applyAlignment="1">
      <alignment horizontal="center"/>
    </xf>
    <xf numFmtId="0" fontId="9" fillId="9" borderId="0" xfId="0" applyFont="1" applyFill="1" applyBorder="1" applyAlignment="1">
      <alignment horizontal="center" vertical="top" wrapText="1"/>
    </xf>
    <xf numFmtId="0" fontId="9" fillId="9" borderId="0" xfId="0" applyFont="1" applyFill="1" applyBorder="1" applyAlignment="1">
      <alignment horizontal="left"/>
    </xf>
    <xf numFmtId="0" fontId="8" fillId="9" borderId="0" xfId="0" applyFont="1" applyFill="1" applyAlignment="1">
      <alignment vertical="top"/>
    </xf>
    <xf numFmtId="0" fontId="9" fillId="9" borderId="0" xfId="0" applyFont="1" applyFill="1" applyBorder="1" applyAlignment="1">
      <alignment/>
    </xf>
    <xf numFmtId="0" fontId="9" fillId="11" borderId="9" xfId="0" applyFont="1" applyFill="1" applyBorder="1" applyAlignment="1">
      <alignment horizontal="center" vertical="top" wrapText="1"/>
    </xf>
    <xf numFmtId="0" fontId="10" fillId="9" borderId="0" xfId="0" applyFont="1" applyFill="1" applyAlignment="1">
      <alignment/>
    </xf>
    <xf numFmtId="0" fontId="8" fillId="0" borderId="0" xfId="0" applyFont="1" applyAlignment="1">
      <alignment wrapText="1"/>
    </xf>
    <xf numFmtId="0" fontId="10" fillId="0" borderId="0" xfId="0" applyFont="1" applyAlignment="1">
      <alignment/>
    </xf>
    <xf numFmtId="14" fontId="9" fillId="9" borderId="0" xfId="0" applyNumberFormat="1" applyFont="1" applyFill="1" applyAlignment="1">
      <alignment horizontal="center"/>
    </xf>
    <xf numFmtId="0" fontId="9" fillId="9" borderId="0" xfId="0" applyFont="1" applyFill="1" applyAlignment="1">
      <alignment vertical="top"/>
    </xf>
    <xf numFmtId="0" fontId="9" fillId="10" borderId="0" xfId="0" applyFont="1" applyFill="1" applyAlignment="1">
      <alignment vertical="top"/>
    </xf>
    <xf numFmtId="0" fontId="10" fillId="9" borderId="0" xfId="0" applyFont="1" applyFill="1" applyBorder="1" applyAlignment="1">
      <alignment horizontal="center" vertical="top" wrapText="1"/>
    </xf>
    <xf numFmtId="0" fontId="10" fillId="9" borderId="0" xfId="0" applyFont="1" applyFill="1" applyAlignment="1">
      <alignment vertical="top"/>
    </xf>
    <xf numFmtId="0" fontId="17" fillId="9" borderId="0" xfId="0" applyFont="1" applyFill="1" applyAlignment="1">
      <alignment vertical="top"/>
    </xf>
    <xf numFmtId="0" fontId="10" fillId="9" borderId="0" xfId="0" applyFont="1" applyFill="1" applyAlignment="1">
      <alignment horizontal="center" vertical="top" wrapText="1"/>
    </xf>
    <xf numFmtId="0" fontId="8" fillId="9" borderId="0" xfId="0" applyFont="1" applyFill="1" applyBorder="1" applyAlignment="1">
      <alignment horizontal="center" vertical="top" wrapText="1"/>
    </xf>
    <xf numFmtId="0" fontId="9" fillId="9" borderId="0" xfId="0" applyFont="1" applyFill="1" applyAlignment="1">
      <alignment horizontal="center" vertical="top" wrapText="1"/>
    </xf>
    <xf numFmtId="0" fontId="9" fillId="9" borderId="9" xfId="0" applyFont="1" applyFill="1" applyBorder="1" applyAlignment="1">
      <alignment horizontal="center"/>
    </xf>
    <xf numFmtId="0" fontId="8" fillId="9" borderId="0" xfId="0" applyFont="1" applyFill="1" applyBorder="1" applyAlignment="1">
      <alignment horizontal="left" vertical="top" wrapText="1"/>
    </xf>
    <xf numFmtId="0" fontId="9" fillId="12" borderId="0" xfId="0" applyFont="1" applyFill="1" applyBorder="1" applyAlignment="1">
      <alignment horizontal="left" vertical="top" wrapText="1"/>
    </xf>
    <xf numFmtId="0" fontId="8" fillId="12" borderId="0" xfId="0" applyFont="1" applyFill="1" applyBorder="1" applyAlignment="1">
      <alignment horizontal="left" vertical="top" wrapText="1"/>
    </xf>
    <xf numFmtId="0" fontId="10" fillId="12" borderId="0" xfId="0" applyFont="1" applyFill="1" applyBorder="1" applyAlignment="1">
      <alignment horizontal="left" vertical="top" wrapText="1"/>
    </xf>
    <xf numFmtId="0" fontId="8" fillId="12" borderId="0" xfId="0" applyFont="1" applyFill="1" applyBorder="1" applyAlignment="1">
      <alignment horizontal="left" vertical="top"/>
    </xf>
    <xf numFmtId="0" fontId="9" fillId="9" borderId="0" xfId="0" applyFont="1" applyFill="1" applyBorder="1" applyAlignment="1">
      <alignment horizontal="left" wrapText="1"/>
    </xf>
    <xf numFmtId="0" fontId="17" fillId="12" borderId="0" xfId="0" applyFont="1" applyFill="1" applyBorder="1" applyAlignment="1">
      <alignment horizontal="left" vertical="top"/>
    </xf>
    <xf numFmtId="0" fontId="10" fillId="9" borderId="0" xfId="0" applyFont="1" applyFill="1" applyBorder="1" applyAlignment="1">
      <alignment horizontal="left"/>
    </xf>
    <xf numFmtId="0" fontId="9" fillId="12" borderId="0" xfId="0" applyFont="1" applyFill="1" applyAlignment="1">
      <alignment/>
    </xf>
    <xf numFmtId="0" fontId="16" fillId="9" borderId="0" xfId="0" applyFont="1" applyFill="1" applyAlignment="1">
      <alignment/>
    </xf>
    <xf numFmtId="0" fontId="8" fillId="0" borderId="0" xfId="0" applyFont="1" applyFill="1" applyAlignment="1">
      <alignment wrapText="1"/>
    </xf>
    <xf numFmtId="0" fontId="9" fillId="10" borderId="0" xfId="0" applyFont="1" applyFill="1" applyBorder="1" applyAlignment="1">
      <alignment/>
    </xf>
    <xf numFmtId="0" fontId="9" fillId="11" borderId="0" xfId="0" applyFont="1" applyFill="1" applyAlignment="1">
      <alignment vertical="top"/>
    </xf>
    <xf numFmtId="0" fontId="13" fillId="9" borderId="0" xfId="0" applyFont="1" applyFill="1" applyAlignment="1">
      <alignment horizontal="center"/>
    </xf>
    <xf numFmtId="0" fontId="8" fillId="0" borderId="0" xfId="0" applyFont="1" applyFill="1" applyBorder="1" applyAlignment="1">
      <alignment horizontal="center" wrapText="1"/>
    </xf>
    <xf numFmtId="0" fontId="8" fillId="9" borderId="0" xfId="0" applyFont="1" applyFill="1" applyBorder="1" applyAlignment="1">
      <alignment horizontal="left"/>
    </xf>
    <xf numFmtId="0" fontId="9" fillId="9" borderId="0" xfId="0" applyFont="1" applyFill="1" applyBorder="1" applyAlignment="1">
      <alignment horizontal="center"/>
    </xf>
    <xf numFmtId="0" fontId="8" fillId="9" borderId="0" xfId="0" applyFont="1" applyFill="1" applyBorder="1" applyAlignment="1">
      <alignment horizontal="left" wrapText="1"/>
    </xf>
    <xf numFmtId="0" fontId="9" fillId="10" borderId="0" xfId="0" applyFont="1" applyFill="1" applyBorder="1" applyAlignment="1">
      <alignment horizontal="left"/>
    </xf>
    <xf numFmtId="0" fontId="9" fillId="9" borderId="0" xfId="0" applyFont="1" applyFill="1" applyAlignment="1">
      <alignment wrapText="1"/>
    </xf>
    <xf numFmtId="0" fontId="16" fillId="0" borderId="0" xfId="0" applyFont="1" applyFill="1" applyAlignment="1">
      <alignment/>
    </xf>
    <xf numFmtId="0" fontId="9" fillId="9" borderId="0" xfId="0" applyFont="1" applyFill="1" applyAlignment="1">
      <alignment horizontal="right"/>
    </xf>
    <xf numFmtId="0" fontId="9" fillId="9" borderId="0" xfId="0" applyFont="1" applyFill="1" applyAlignment="1">
      <alignment horizontal="left" vertical="top"/>
    </xf>
    <xf numFmtId="0" fontId="8" fillId="9" borderId="0" xfId="0" applyFont="1" applyFill="1" applyBorder="1" applyAlignment="1">
      <alignment horizontal="center" wrapText="1"/>
    </xf>
    <xf numFmtId="0" fontId="9" fillId="11" borderId="0" xfId="0" applyFont="1" applyFill="1" applyAlignment="1">
      <alignment/>
    </xf>
    <xf numFmtId="0" fontId="8" fillId="0" borderId="9" xfId="0" applyFont="1" applyFill="1" applyBorder="1" applyAlignment="1">
      <alignment horizontal="center" vertical="center" wrapText="1"/>
    </xf>
    <xf numFmtId="0" fontId="12" fillId="9" borderId="0" xfId="0" applyFont="1" applyFill="1" applyBorder="1" applyAlignment="1">
      <alignment horizontal="left" indent="2"/>
    </xf>
    <xf numFmtId="0" fontId="12" fillId="0" borderId="0" xfId="0" applyFont="1" applyFill="1" applyBorder="1" applyAlignment="1">
      <alignment horizontal="left" indent="2"/>
    </xf>
    <xf numFmtId="0" fontId="12" fillId="0" borderId="0" xfId="0" applyFont="1" applyFill="1" applyBorder="1" applyAlignment="1">
      <alignment horizontal="left" indent="4"/>
    </xf>
    <xf numFmtId="0" fontId="13" fillId="0" borderId="0" xfId="0" applyFont="1" applyAlignment="1">
      <alignment/>
    </xf>
    <xf numFmtId="0" fontId="13" fillId="0" borderId="0" xfId="0" applyFont="1" applyFill="1" applyAlignment="1">
      <alignment/>
    </xf>
    <xf numFmtId="0" fontId="6" fillId="13" borderId="0" xfId="0" applyFont="1" applyFill="1" applyAlignment="1">
      <alignment/>
    </xf>
    <xf numFmtId="1" fontId="13" fillId="0" borderId="12" xfId="0" applyNumberFormat="1" applyFont="1" applyFill="1" applyBorder="1" applyAlignment="1">
      <alignment horizontal="center" vertical="top" wrapText="1"/>
    </xf>
    <xf numFmtId="0" fontId="9" fillId="11" borderId="0" xfId="0" applyFont="1" applyFill="1" applyAlignment="1">
      <alignment vertical="top" wrapText="1"/>
    </xf>
    <xf numFmtId="0" fontId="9" fillId="9" borderId="13" xfId="0" applyFont="1" applyFill="1" applyBorder="1" applyAlignment="1">
      <alignment horizontal="center"/>
    </xf>
    <xf numFmtId="0" fontId="18" fillId="9" borderId="0" xfId="0" applyFont="1" applyFill="1" applyBorder="1" applyAlignment="1">
      <alignment horizontal="center" vertical="top" wrapText="1"/>
    </xf>
    <xf numFmtId="0" fontId="8" fillId="0" borderId="0" xfId="0" applyFont="1" applyFill="1" applyAlignment="1">
      <alignment vertical="top" wrapText="1"/>
    </xf>
    <xf numFmtId="0" fontId="10" fillId="0" borderId="0" xfId="0" applyFont="1" applyFill="1" applyAlignment="1">
      <alignment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xf>
    <xf numFmtId="0" fontId="8" fillId="10" borderId="0" xfId="0" applyFont="1" applyFill="1" applyAlignment="1">
      <alignment/>
    </xf>
    <xf numFmtId="0" fontId="8" fillId="0" borderId="0" xfId="0" applyFont="1" applyFill="1" applyBorder="1" applyAlignment="1">
      <alignment horizontal="left" vertical="top" wrapText="1"/>
    </xf>
    <xf numFmtId="0" fontId="9" fillId="0" borderId="0" xfId="0" applyFont="1" applyFill="1" applyBorder="1" applyAlignment="1">
      <alignment horizontal="right"/>
    </xf>
    <xf numFmtId="0" fontId="6" fillId="14" borderId="0" xfId="0" applyFont="1" applyFill="1" applyAlignment="1">
      <alignment/>
    </xf>
    <xf numFmtId="0" fontId="16" fillId="0" borderId="0" xfId="0" applyFont="1" applyFill="1" applyBorder="1" applyAlignment="1">
      <alignment/>
    </xf>
    <xf numFmtId="0" fontId="9" fillId="11" borderId="0" xfId="0" applyFont="1" applyFill="1" applyBorder="1" applyAlignment="1">
      <alignment horizontal="left"/>
    </xf>
    <xf numFmtId="0" fontId="9" fillId="11" borderId="0" xfId="0" applyFont="1" applyFill="1" applyBorder="1" applyAlignment="1">
      <alignment horizontal="left" wrapText="1"/>
    </xf>
    <xf numFmtId="0" fontId="9" fillId="11" borderId="9" xfId="0" applyFont="1" applyFill="1" applyBorder="1" applyAlignment="1">
      <alignment horizontal="center" wrapText="1"/>
    </xf>
    <xf numFmtId="0" fontId="8" fillId="0" borderId="0" xfId="0" applyFont="1" applyFill="1" applyBorder="1" applyAlignment="1">
      <alignment horizontal="left" wrapText="1"/>
    </xf>
    <xf numFmtId="165" fontId="9" fillId="9" borderId="0" xfId="0" applyNumberFormat="1" applyFont="1" applyFill="1" applyBorder="1" applyAlignment="1">
      <alignment horizontal="center"/>
    </xf>
    <xf numFmtId="0" fontId="14" fillId="9" borderId="0" xfId="0" applyFont="1" applyFill="1" applyBorder="1" applyAlignment="1">
      <alignment horizontal="left"/>
    </xf>
    <xf numFmtId="0" fontId="8" fillId="0" borderId="9" xfId="0" applyFont="1" applyFill="1" applyBorder="1" applyAlignment="1">
      <alignment/>
    </xf>
    <xf numFmtId="0" fontId="9" fillId="0" borderId="9" xfId="0" applyFont="1" applyFill="1" applyBorder="1" applyAlignment="1">
      <alignment/>
    </xf>
    <xf numFmtId="0" fontId="9" fillId="9" borderId="14" xfId="0" applyFont="1" applyFill="1" applyBorder="1" applyAlignment="1">
      <alignment/>
    </xf>
    <xf numFmtId="0" fontId="8" fillId="9" borderId="9" xfId="0" applyFont="1" applyFill="1" applyBorder="1" applyAlignment="1">
      <alignment/>
    </xf>
    <xf numFmtId="0" fontId="9" fillId="9" borderId="15" xfId="0" applyFont="1" applyFill="1" applyBorder="1" applyAlignment="1">
      <alignment/>
    </xf>
    <xf numFmtId="0" fontId="9" fillId="9" borderId="9" xfId="0" applyFont="1" applyFill="1" applyBorder="1" applyAlignment="1">
      <alignment/>
    </xf>
    <xf numFmtId="0" fontId="8" fillId="9" borderId="15" xfId="0" applyFont="1" applyFill="1" applyBorder="1" applyAlignment="1">
      <alignment/>
    </xf>
    <xf numFmtId="0" fontId="8" fillId="9" borderId="16" xfId="0" applyFont="1" applyFill="1" applyBorder="1" applyAlignment="1">
      <alignment/>
    </xf>
    <xf numFmtId="0" fontId="8" fillId="0" borderId="10" xfId="0" applyFont="1" applyFill="1" applyBorder="1" applyAlignment="1">
      <alignment/>
    </xf>
    <xf numFmtId="0" fontId="9" fillId="0" borderId="17" xfId="0" applyFont="1" applyFill="1" applyBorder="1" applyAlignment="1">
      <alignment/>
    </xf>
    <xf numFmtId="0" fontId="9" fillId="9" borderId="10" xfId="0" applyFont="1" applyFill="1" applyBorder="1" applyAlignment="1">
      <alignment/>
    </xf>
    <xf numFmtId="0" fontId="9" fillId="9" borderId="17" xfId="0" applyFont="1" applyFill="1" applyBorder="1" applyAlignment="1">
      <alignment/>
    </xf>
    <xf numFmtId="0" fontId="8" fillId="9" borderId="17" xfId="0" applyFont="1" applyFill="1" applyBorder="1" applyAlignment="1">
      <alignment vertical="center"/>
    </xf>
    <xf numFmtId="0" fontId="9" fillId="9" borderId="17" xfId="0" applyFont="1" applyFill="1" applyBorder="1" applyAlignment="1">
      <alignment vertical="center"/>
    </xf>
    <xf numFmtId="0" fontId="8" fillId="0" borderId="17" xfId="0" applyFont="1" applyFill="1" applyBorder="1" applyAlignment="1">
      <alignment vertical="center"/>
    </xf>
    <xf numFmtId="0" fontId="8" fillId="9" borderId="0" xfId="0" applyFont="1" applyFill="1" applyBorder="1" applyAlignment="1">
      <alignment vertical="center"/>
    </xf>
    <xf numFmtId="0" fontId="8" fillId="0" borderId="17" xfId="0" applyFont="1" applyFill="1" applyBorder="1" applyAlignment="1">
      <alignment/>
    </xf>
    <xf numFmtId="0" fontId="8" fillId="9" borderId="17" xfId="0" applyFont="1" applyFill="1" applyBorder="1" applyAlignment="1">
      <alignment/>
    </xf>
    <xf numFmtId="0" fontId="8" fillId="0" borderId="10" xfId="0" applyFont="1" applyFill="1" applyBorder="1" applyAlignment="1">
      <alignment horizontal="center" wrapText="1"/>
    </xf>
    <xf numFmtId="0" fontId="8" fillId="0" borderId="10" xfId="0" applyFont="1" applyFill="1" applyBorder="1" applyAlignment="1">
      <alignment horizontal="center" vertical="center" wrapText="1"/>
    </xf>
    <xf numFmtId="0" fontId="9" fillId="0" borderId="10" xfId="0" applyFont="1" applyBorder="1" applyAlignment="1">
      <alignment/>
    </xf>
    <xf numFmtId="0" fontId="8" fillId="9" borderId="18" xfId="0" applyFont="1" applyFill="1" applyBorder="1" applyAlignment="1">
      <alignment vertical="center"/>
    </xf>
    <xf numFmtId="0" fontId="9" fillId="9" borderId="18" xfId="0" applyFont="1" applyFill="1" applyBorder="1" applyAlignment="1">
      <alignment/>
    </xf>
    <xf numFmtId="0" fontId="9" fillId="9" borderId="19" xfId="0" applyFont="1" applyFill="1" applyBorder="1" applyAlignment="1">
      <alignment/>
    </xf>
    <xf numFmtId="0" fontId="9" fillId="0" borderId="19" xfId="0" applyFont="1" applyBorder="1" applyAlignment="1">
      <alignment/>
    </xf>
    <xf numFmtId="0" fontId="6" fillId="9" borderId="0" xfId="0" applyFont="1" applyFill="1" applyAlignment="1">
      <alignment horizontal="center" vertical="top" wrapText="1"/>
    </xf>
    <xf numFmtId="0" fontId="13" fillId="9" borderId="0" xfId="0" applyFont="1" applyFill="1" applyAlignment="1">
      <alignment vertical="top"/>
    </xf>
    <xf numFmtId="0" fontId="18" fillId="0" borderId="0" xfId="0" applyFont="1" applyFill="1" applyBorder="1" applyAlignment="1">
      <alignment horizontal="center" vertical="top" wrapText="1"/>
    </xf>
    <xf numFmtId="0" fontId="15" fillId="9" borderId="0" xfId="0" applyFont="1" applyFill="1" applyAlignment="1">
      <alignment horizontal="center" vertical="top" wrapText="1"/>
    </xf>
    <xf numFmtId="0" fontId="10" fillId="9" borderId="0" xfId="0" applyFont="1" applyFill="1" applyBorder="1" applyAlignment="1">
      <alignment horizontal="left" vertical="top" wrapText="1"/>
    </xf>
    <xf numFmtId="0" fontId="15" fillId="9" borderId="13" xfId="0" applyFont="1" applyFill="1" applyBorder="1" applyAlignment="1">
      <alignment horizontal="center" vertical="top" wrapText="1"/>
    </xf>
    <xf numFmtId="0" fontId="6" fillId="0" borderId="0" xfId="0" applyFont="1" applyAlignment="1">
      <alignment vertical="top" wrapText="1"/>
    </xf>
    <xf numFmtId="0" fontId="8" fillId="9" borderId="20" xfId="0" applyFont="1" applyFill="1" applyBorder="1" applyAlignment="1">
      <alignment/>
    </xf>
    <xf numFmtId="0" fontId="8" fillId="9" borderId="0" xfId="0" applyFont="1" applyFill="1" applyBorder="1" applyAlignment="1">
      <alignment/>
    </xf>
    <xf numFmtId="0" fontId="10" fillId="9" borderId="0" xfId="0" applyFont="1" applyFill="1" applyAlignment="1">
      <alignment horizontal="left"/>
    </xf>
    <xf numFmtId="0" fontId="8" fillId="0" borderId="0" xfId="0" applyFont="1" applyFill="1" applyAlignment="1">
      <alignment horizontal="left" vertical="center"/>
    </xf>
    <xf numFmtId="0" fontId="4" fillId="0" borderId="0" xfId="0" applyFont="1" applyAlignment="1">
      <alignment/>
    </xf>
    <xf numFmtId="0" fontId="8" fillId="0" borderId="0" xfId="0" applyFont="1" applyFill="1" applyAlignment="1">
      <alignment vertical="center"/>
    </xf>
    <xf numFmtId="0" fontId="21" fillId="15" borderId="0" xfId="31" applyFont="1" applyFill="1" applyBorder="1" applyAlignment="1">
      <alignment horizontal="left"/>
      <protection/>
    </xf>
    <xf numFmtId="0" fontId="0" fillId="15" borderId="0" xfId="0" applyFill="1" applyAlignment="1">
      <alignment/>
    </xf>
    <xf numFmtId="0" fontId="0" fillId="16" borderId="9" xfId="0" applyFill="1" applyBorder="1" applyAlignment="1">
      <alignment/>
    </xf>
    <xf numFmtId="0" fontId="103" fillId="15" borderId="0" xfId="0" applyFont="1" applyFill="1" applyAlignment="1">
      <alignment/>
    </xf>
    <xf numFmtId="0" fontId="22" fillId="10" borderId="9" xfId="31" applyFont="1" applyFill="1" applyBorder="1" applyAlignment="1">
      <alignment horizontal="center" vertical="top" wrapText="1"/>
      <protection/>
    </xf>
    <xf numFmtId="0" fontId="21" fillId="15" borderId="0" xfId="31" applyFont="1" applyFill="1" applyAlignment="1">
      <alignment vertical="top" wrapText="1"/>
      <protection/>
    </xf>
    <xf numFmtId="0" fontId="23" fillId="15" borderId="0" xfId="31" applyFont="1" applyFill="1" applyBorder="1" applyAlignment="1">
      <alignment horizontal="center" vertical="center" wrapText="1"/>
      <protection/>
    </xf>
    <xf numFmtId="0" fontId="23" fillId="15" borderId="0" xfId="31" applyFont="1" applyFill="1" applyAlignment="1">
      <alignment horizontal="center"/>
      <protection/>
    </xf>
    <xf numFmtId="0" fontId="24" fillId="15" borderId="0" xfId="31" applyFont="1" applyFill="1">
      <alignment/>
      <protection/>
    </xf>
    <xf numFmtId="0" fontId="23" fillId="9" borderId="0" xfId="31" applyFont="1" applyFill="1" applyAlignment="1">
      <alignment vertical="top" wrapText="1"/>
      <protection/>
    </xf>
    <xf numFmtId="0" fontId="104" fillId="15" borderId="0" xfId="31" applyFont="1" applyFill="1" applyAlignment="1">
      <alignment horizontal="center"/>
      <protection/>
    </xf>
    <xf numFmtId="0" fontId="3" fillId="9" borderId="0" xfId="31" applyFont="1" applyFill="1" applyAlignment="1">
      <alignment horizontal="center" wrapText="1"/>
      <protection/>
    </xf>
    <xf numFmtId="0" fontId="3" fillId="9" borderId="0" xfId="31" applyFont="1" applyFill="1" applyAlignment="1">
      <alignment horizontal="center" vertical="top" wrapText="1"/>
      <protection/>
    </xf>
    <xf numFmtId="0" fontId="23" fillId="9" borderId="0" xfId="31" applyFont="1" applyFill="1" applyAlignment="1">
      <alignment horizontal="center" vertical="top" wrapText="1"/>
      <protection/>
    </xf>
    <xf numFmtId="0" fontId="24" fillId="9" borderId="0" xfId="31" applyFont="1" applyFill="1" applyBorder="1" applyAlignment="1">
      <alignment vertical="top" wrapText="1"/>
      <protection/>
    </xf>
    <xf numFmtId="0" fontId="105" fillId="16" borderId="0" xfId="31" applyFont="1" applyFill="1" applyBorder="1" applyAlignment="1">
      <alignment vertical="top" wrapText="1"/>
      <protection/>
    </xf>
    <xf numFmtId="0" fontId="103" fillId="0" borderId="0" xfId="0" applyFont="1" applyAlignment="1">
      <alignment/>
    </xf>
    <xf numFmtId="0" fontId="106" fillId="9" borderId="0" xfId="31" applyFont="1" applyFill="1" applyBorder="1" applyAlignment="1">
      <alignment vertical="top" wrapText="1"/>
      <protection/>
    </xf>
    <xf numFmtId="0" fontId="107" fillId="9" borderId="0" xfId="31" applyFont="1" applyFill="1" applyBorder="1" applyAlignment="1">
      <alignment vertical="top" wrapText="1"/>
      <protection/>
    </xf>
    <xf numFmtId="0" fontId="106" fillId="15" borderId="0" xfId="31" applyFont="1" applyFill="1" applyBorder="1" applyAlignment="1">
      <alignment vertical="top" wrapText="1"/>
      <protection/>
    </xf>
    <xf numFmtId="0" fontId="108" fillId="9" borderId="0" xfId="31" applyFont="1" applyFill="1" applyAlignment="1">
      <alignment vertical="top" wrapText="1"/>
      <protection/>
    </xf>
    <xf numFmtId="0" fontId="107" fillId="9" borderId="0" xfId="31" applyFont="1" applyFill="1" applyBorder="1" applyAlignment="1">
      <alignment horizontal="left"/>
      <protection/>
    </xf>
    <xf numFmtId="0" fontId="106" fillId="9" borderId="0" xfId="31" applyFont="1" applyFill="1" applyAlignment="1">
      <alignment vertical="top" wrapText="1"/>
      <protection/>
    </xf>
    <xf numFmtId="3" fontId="109" fillId="0" borderId="0" xfId="31" applyNumberFormat="1" applyFont="1" applyFill="1" applyBorder="1" applyAlignment="1">
      <alignment horizontal="left" vertical="top" wrapText="1"/>
      <protection/>
    </xf>
    <xf numFmtId="0" fontId="108" fillId="15" borderId="0" xfId="31" applyFont="1" applyFill="1" applyBorder="1" applyAlignment="1">
      <alignment vertical="top" wrapText="1"/>
      <protection/>
    </xf>
    <xf numFmtId="0" fontId="110" fillId="9" borderId="0" xfId="31" applyFont="1" applyFill="1" applyBorder="1" applyAlignment="1">
      <alignment vertical="top"/>
      <protection/>
    </xf>
    <xf numFmtId="0" fontId="111" fillId="15" borderId="0" xfId="31" applyFont="1" applyFill="1" applyBorder="1" applyAlignment="1">
      <alignment vertical="top"/>
      <protection/>
    </xf>
    <xf numFmtId="0" fontId="106" fillId="9" borderId="0" xfId="31" applyFont="1" applyFill="1" applyBorder="1" applyAlignment="1">
      <alignment vertical="top"/>
      <protection/>
    </xf>
    <xf numFmtId="0" fontId="104" fillId="9" borderId="0" xfId="31" applyFont="1" applyFill="1" applyBorder="1" applyAlignment="1">
      <alignment vertical="top"/>
      <protection/>
    </xf>
    <xf numFmtId="0" fontId="112" fillId="9" borderId="0" xfId="31" applyFont="1" applyFill="1" applyBorder="1" applyAlignment="1">
      <alignment vertical="top"/>
      <protection/>
    </xf>
    <xf numFmtId="0" fontId="111" fillId="9" borderId="0" xfId="31" applyFont="1" applyFill="1" applyBorder="1" applyAlignment="1">
      <alignment vertical="top"/>
      <protection/>
    </xf>
    <xf numFmtId="0" fontId="107" fillId="9" borderId="0" xfId="31" applyFont="1" applyFill="1" applyBorder="1" applyAlignment="1">
      <alignment vertical="top"/>
      <protection/>
    </xf>
    <xf numFmtId="0" fontId="110" fillId="9" borderId="0" xfId="31" applyFont="1" applyFill="1" applyAlignment="1">
      <alignment vertical="top" wrapText="1"/>
      <protection/>
    </xf>
    <xf numFmtId="0" fontId="113" fillId="9" borderId="0" xfId="31" applyFont="1" applyFill="1" applyBorder="1" applyAlignment="1">
      <alignment vertical="top"/>
      <protection/>
    </xf>
    <xf numFmtId="0" fontId="114" fillId="16" borderId="0" xfId="31" applyFont="1" applyFill="1" applyBorder="1" applyAlignment="1">
      <alignment vertical="top"/>
      <protection/>
    </xf>
    <xf numFmtId="0" fontId="115" fillId="9" borderId="0" xfId="31" applyFont="1" applyFill="1" applyBorder="1" applyAlignment="1">
      <alignment horizontal="left" vertical="top" wrapText="1"/>
      <protection/>
    </xf>
    <xf numFmtId="0" fontId="115" fillId="0" borderId="0" xfId="31" applyFont="1" applyFill="1" applyBorder="1" applyAlignment="1">
      <alignment horizontal="left" vertical="top" wrapText="1"/>
      <protection/>
    </xf>
    <xf numFmtId="0" fontId="104" fillId="15" borderId="0" xfId="31" applyFont="1" applyFill="1" applyBorder="1" applyAlignment="1">
      <alignment vertical="top"/>
      <protection/>
    </xf>
    <xf numFmtId="0" fontId="8" fillId="16" borderId="0" xfId="0" applyFont="1" applyFill="1" applyAlignment="1">
      <alignment horizontal="left"/>
    </xf>
    <xf numFmtId="0" fontId="9" fillId="16" borderId="9" xfId="0" applyFont="1" applyFill="1" applyBorder="1" applyAlignment="1">
      <alignment horizontal="center"/>
    </xf>
    <xf numFmtId="0" fontId="9" fillId="16" borderId="0" xfId="0" applyFont="1" applyFill="1" applyAlignment="1">
      <alignment horizontal="right"/>
    </xf>
    <xf numFmtId="0" fontId="107" fillId="15" borderId="0" xfId="31" applyFont="1" applyFill="1" applyBorder="1" applyAlignment="1">
      <alignment vertical="top" wrapText="1"/>
      <protection/>
    </xf>
    <xf numFmtId="0" fontId="106" fillId="16" borderId="0" xfId="31" applyFont="1" applyFill="1" applyBorder="1" applyAlignment="1">
      <alignment vertical="top" wrapText="1"/>
      <protection/>
    </xf>
    <xf numFmtId="0" fontId="106" fillId="9" borderId="0" xfId="31" applyFont="1" applyFill="1" applyAlignment="1">
      <alignment vertical="top"/>
      <protection/>
    </xf>
    <xf numFmtId="0" fontId="106" fillId="16" borderId="0" xfId="31" applyFont="1" applyFill="1" applyAlignment="1">
      <alignment vertical="top" wrapText="1"/>
      <protection/>
    </xf>
    <xf numFmtId="0" fontId="24" fillId="9" borderId="0" xfId="31" applyFont="1" applyFill="1" applyBorder="1" applyAlignment="1">
      <alignment vertical="top"/>
      <protection/>
    </xf>
    <xf numFmtId="0" fontId="9" fillId="17" borderId="0" xfId="0" applyFont="1" applyFill="1" applyAlignment="1">
      <alignment horizontal="left" vertical="top"/>
    </xf>
    <xf numFmtId="0" fontId="9" fillId="17" borderId="0" xfId="0" applyFont="1" applyFill="1" applyAlignment="1">
      <alignment wrapText="1"/>
    </xf>
    <xf numFmtId="0" fontId="9" fillId="17" borderId="9" xfId="0" applyFont="1" applyFill="1" applyBorder="1" applyAlignment="1">
      <alignment horizontal="center" vertical="top"/>
    </xf>
    <xf numFmtId="0" fontId="9" fillId="17" borderId="0" xfId="0" applyFont="1" applyFill="1" applyAlignment="1">
      <alignment vertical="top" wrapText="1"/>
    </xf>
    <xf numFmtId="0" fontId="9" fillId="17" borderId="9" xfId="0" applyFont="1" applyFill="1" applyBorder="1" applyAlignment="1">
      <alignment horizontal="center" vertical="top" wrapText="1"/>
    </xf>
    <xf numFmtId="0" fontId="9" fillId="0" borderId="0" xfId="0" applyFont="1" applyAlignment="1">
      <alignment horizontal="right"/>
    </xf>
    <xf numFmtId="0" fontId="9" fillId="9" borderId="0" xfId="0" applyFont="1" applyFill="1" applyBorder="1" applyAlignment="1">
      <alignment horizontal="right"/>
    </xf>
    <xf numFmtId="0" fontId="9" fillId="9" borderId="0" xfId="0" applyFont="1" applyFill="1" applyBorder="1" applyAlignment="1">
      <alignment horizontal="right" indent="2"/>
    </xf>
    <xf numFmtId="0" fontId="9" fillId="0" borderId="0" xfId="0" applyFont="1" applyAlignment="1">
      <alignment/>
    </xf>
    <xf numFmtId="0" fontId="9" fillId="9" borderId="0" xfId="0" applyFont="1" applyFill="1" applyBorder="1" applyAlignment="1">
      <alignment/>
    </xf>
    <xf numFmtId="0" fontId="9" fillId="10" borderId="0" xfId="0" applyFont="1" applyFill="1" applyBorder="1" applyAlignment="1">
      <alignment/>
    </xf>
    <xf numFmtId="0" fontId="10" fillId="9" borderId="0" xfId="0" applyFont="1" applyFill="1" applyBorder="1" applyAlignment="1">
      <alignment/>
    </xf>
    <xf numFmtId="0" fontId="9" fillId="17" borderId="0" xfId="0" applyFont="1" applyFill="1" applyAlignment="1">
      <alignment/>
    </xf>
    <xf numFmtId="0" fontId="9" fillId="17" borderId="0" xfId="0" applyFont="1" applyFill="1" applyAlignment="1">
      <alignment vertical="top"/>
    </xf>
    <xf numFmtId="0" fontId="8" fillId="17" borderId="0" xfId="0" applyFont="1" applyFill="1" applyAlignment="1">
      <alignment/>
    </xf>
    <xf numFmtId="0" fontId="6" fillId="0" borderId="0" xfId="0" applyFont="1" applyAlignment="1">
      <alignment horizontal="right"/>
    </xf>
    <xf numFmtId="0" fontId="13" fillId="9" borderId="0" xfId="0" applyFont="1" applyFill="1" applyAlignment="1">
      <alignment horizontal="right"/>
    </xf>
    <xf numFmtId="0" fontId="9" fillId="17" borderId="0" xfId="0" applyFont="1" applyFill="1" applyAlignment="1">
      <alignment horizontal="right"/>
    </xf>
    <xf numFmtId="0" fontId="9" fillId="9" borderId="0" xfId="0" applyFont="1" applyFill="1" applyBorder="1" applyAlignment="1">
      <alignment wrapText="1"/>
    </xf>
    <xf numFmtId="0" fontId="9" fillId="17" borderId="0" xfId="0" applyFont="1" applyFill="1" applyAlignment="1">
      <alignment horizontal="right" vertical="top"/>
    </xf>
    <xf numFmtId="0" fontId="6" fillId="0" borderId="0" xfId="0" applyFont="1" applyAlignment="1">
      <alignment/>
    </xf>
    <xf numFmtId="0" fontId="28" fillId="0" borderId="0" xfId="0" applyFont="1" applyAlignment="1">
      <alignment horizontal="right"/>
    </xf>
    <xf numFmtId="0" fontId="9" fillId="0" borderId="0" xfId="0" applyFont="1" applyFill="1" applyBorder="1" applyAlignment="1">
      <alignment horizontal="right" vertical="top"/>
    </xf>
    <xf numFmtId="0" fontId="9" fillId="0" borderId="0" xfId="0" applyFont="1" applyFill="1" applyBorder="1" applyAlignment="1">
      <alignment horizontal="right" vertical="top" wrapText="1"/>
    </xf>
    <xf numFmtId="0" fontId="9" fillId="0" borderId="0" xfId="0" applyFont="1" applyFill="1" applyAlignment="1">
      <alignment horizontal="right" wrapText="1"/>
    </xf>
    <xf numFmtId="0" fontId="6" fillId="14" borderId="0" xfId="0" applyFont="1" applyFill="1" applyAlignment="1">
      <alignment horizontal="right"/>
    </xf>
    <xf numFmtId="0" fontId="9" fillId="17" borderId="0" xfId="0" applyFont="1" applyFill="1" applyBorder="1" applyAlignment="1">
      <alignment horizontal="left"/>
    </xf>
    <xf numFmtId="0" fontId="9" fillId="17" borderId="0" xfId="0" applyFont="1" applyFill="1" applyBorder="1" applyAlignment="1">
      <alignment horizontal="left" wrapText="1"/>
    </xf>
    <xf numFmtId="0" fontId="9" fillId="17" borderId="9" xfId="0" applyFont="1" applyFill="1" applyBorder="1" applyAlignment="1">
      <alignment horizontal="center" wrapText="1"/>
    </xf>
    <xf numFmtId="0" fontId="13" fillId="0" borderId="0" xfId="0" applyFont="1" applyFill="1" applyBorder="1" applyAlignment="1">
      <alignment horizontal="right"/>
    </xf>
    <xf numFmtId="0" fontId="9" fillId="17" borderId="0" xfId="0" applyFont="1" applyFill="1" applyBorder="1" applyAlignment="1">
      <alignment horizontal="right" wrapText="1"/>
    </xf>
    <xf numFmtId="0" fontId="9" fillId="11" borderId="0" xfId="0" applyFont="1" applyFill="1" applyBorder="1" applyAlignment="1">
      <alignment horizontal="right" wrapText="1"/>
    </xf>
    <xf numFmtId="0" fontId="9" fillId="0" borderId="0" xfId="0" applyFont="1" applyFill="1" applyBorder="1" applyAlignment="1">
      <alignment horizontal="right" wrapText="1"/>
    </xf>
    <xf numFmtId="0" fontId="9" fillId="10" borderId="0" xfId="0" applyFont="1" applyFill="1" applyBorder="1" applyAlignment="1">
      <alignment horizontal="right"/>
    </xf>
    <xf numFmtId="0" fontId="9" fillId="0" borderId="9" xfId="0" applyFont="1" applyFill="1" applyBorder="1" applyAlignment="1">
      <alignment horizontal="right"/>
    </xf>
    <xf numFmtId="0" fontId="9" fillId="9" borderId="9" xfId="0" applyFont="1" applyFill="1" applyBorder="1" applyAlignment="1">
      <alignment horizontal="right"/>
    </xf>
    <xf numFmtId="0" fontId="9" fillId="0" borderId="17" xfId="0" applyFont="1" applyFill="1" applyBorder="1" applyAlignment="1">
      <alignment horizontal="right"/>
    </xf>
    <xf numFmtId="0" fontId="9" fillId="9" borderId="17" xfId="0" applyFont="1" applyFill="1" applyBorder="1" applyAlignment="1">
      <alignment horizontal="right"/>
    </xf>
    <xf numFmtId="0" fontId="9" fillId="9" borderId="17" xfId="0" applyFont="1" applyFill="1" applyBorder="1" applyAlignment="1">
      <alignment horizontal="right" vertical="center"/>
    </xf>
    <xf numFmtId="0" fontId="9" fillId="9" borderId="0" xfId="0" applyFont="1" applyFill="1" applyBorder="1" applyAlignment="1">
      <alignment horizontal="right" vertical="center"/>
    </xf>
    <xf numFmtId="0" fontId="9" fillId="0" borderId="9" xfId="0" applyFont="1" applyFill="1" applyBorder="1" applyAlignment="1">
      <alignment horizontal="right" vertical="center" wrapText="1"/>
    </xf>
    <xf numFmtId="0" fontId="9" fillId="0" borderId="10" xfId="0" applyFont="1" applyFill="1" applyBorder="1" applyAlignment="1">
      <alignment horizontal="right"/>
    </xf>
    <xf numFmtId="0" fontId="9" fillId="0" borderId="9" xfId="0" applyFont="1" applyFill="1" applyBorder="1" applyAlignment="1">
      <alignment horizontal="right" wrapText="1"/>
    </xf>
    <xf numFmtId="0" fontId="9" fillId="0" borderId="17" xfId="0" applyFont="1" applyFill="1" applyBorder="1" applyAlignment="1">
      <alignment horizontal="right" wrapText="1"/>
    </xf>
    <xf numFmtId="0" fontId="9" fillId="0" borderId="10" xfId="0" applyFont="1" applyFill="1" applyBorder="1" applyAlignment="1">
      <alignment horizontal="right" vertical="center" wrapText="1"/>
    </xf>
    <xf numFmtId="0" fontId="9" fillId="0" borderId="13" xfId="0" applyFont="1" applyFill="1" applyBorder="1" applyAlignment="1">
      <alignment horizontal="right"/>
    </xf>
    <xf numFmtId="0" fontId="9" fillId="0" borderId="4" xfId="0" applyFont="1" applyFill="1" applyBorder="1" applyAlignment="1">
      <alignment horizontal="right"/>
    </xf>
    <xf numFmtId="0" fontId="9" fillId="0" borderId="21" xfId="0" applyFont="1" applyFill="1" applyBorder="1" applyAlignment="1">
      <alignment horizontal="right"/>
    </xf>
    <xf numFmtId="0" fontId="9" fillId="0" borderId="22" xfId="0" applyFont="1" applyFill="1" applyBorder="1" applyAlignment="1">
      <alignment horizontal="right"/>
    </xf>
    <xf numFmtId="0" fontId="9" fillId="0" borderId="16" xfId="0" applyFont="1" applyFill="1" applyBorder="1" applyAlignment="1">
      <alignment horizontal="right"/>
    </xf>
    <xf numFmtId="0" fontId="9" fillId="9" borderId="18" xfId="0" applyFont="1" applyFill="1" applyBorder="1" applyAlignment="1">
      <alignment horizontal="right"/>
    </xf>
    <xf numFmtId="0" fontId="6" fillId="0" borderId="0" xfId="0" applyFont="1" applyAlignment="1">
      <alignment horizontal="right"/>
    </xf>
    <xf numFmtId="0" fontId="16" fillId="9" borderId="0" xfId="0" applyFont="1" applyFill="1" applyAlignment="1">
      <alignment horizontal="right"/>
    </xf>
    <xf numFmtId="0" fontId="9" fillId="17" borderId="0" xfId="0" applyFont="1" applyFill="1" applyBorder="1" applyAlignment="1">
      <alignment horizontal="right"/>
    </xf>
    <xf numFmtId="0" fontId="9" fillId="11" borderId="0" xfId="0" applyFont="1" applyFill="1" applyBorder="1" applyAlignment="1">
      <alignment horizontal="right"/>
    </xf>
    <xf numFmtId="0" fontId="9" fillId="9" borderId="0" xfId="0" applyFont="1" applyFill="1" applyAlignment="1">
      <alignment horizontal="right" vertical="top" wrapText="1"/>
    </xf>
    <xf numFmtId="0" fontId="8" fillId="9" borderId="0" xfId="0" applyFont="1" applyFill="1" applyBorder="1" applyAlignment="1">
      <alignment horizontal="right" wrapText="1"/>
    </xf>
    <xf numFmtId="0" fontId="9" fillId="9" borderId="0" xfId="0" applyFont="1" applyFill="1" applyBorder="1" applyAlignment="1">
      <alignment horizontal="right" vertical="top" wrapText="1"/>
    </xf>
    <xf numFmtId="0" fontId="8" fillId="9" borderId="0" xfId="0" applyFont="1" applyFill="1" applyBorder="1" applyAlignment="1">
      <alignment horizontal="right" vertical="top" wrapText="1"/>
    </xf>
    <xf numFmtId="0" fontId="10" fillId="9" borderId="0" xfId="0" applyFont="1" applyFill="1" applyBorder="1" applyAlignment="1">
      <alignment horizontal="right" vertical="top" wrapText="1"/>
    </xf>
    <xf numFmtId="0" fontId="6" fillId="0" borderId="0" xfId="0" applyFont="1" applyAlignment="1">
      <alignment horizontal="right"/>
    </xf>
    <xf numFmtId="0" fontId="8" fillId="9" borderId="0" xfId="31" applyFont="1" applyFill="1">
      <alignment/>
      <protection/>
    </xf>
    <xf numFmtId="0" fontId="8" fillId="0" borderId="0" xfId="31" applyFont="1" applyFill="1">
      <alignment/>
      <protection/>
    </xf>
    <xf numFmtId="0" fontId="9" fillId="9" borderId="0" xfId="31" applyFont="1" applyFill="1">
      <alignment/>
      <protection/>
    </xf>
    <xf numFmtId="0" fontId="116" fillId="0" borderId="0" xfId="0" applyFont="1" applyAlignment="1">
      <alignment/>
    </xf>
    <xf numFmtId="0" fontId="8" fillId="0" borderId="0" xfId="31" applyFont="1" applyFill="1" applyBorder="1" applyAlignment="1">
      <alignment horizontal="center" vertical="center" wrapText="1"/>
      <protection/>
    </xf>
    <xf numFmtId="0" fontId="9" fillId="0" borderId="0" xfId="31" applyFont="1" applyFill="1" applyBorder="1">
      <alignment/>
      <protection/>
    </xf>
    <xf numFmtId="0" fontId="10" fillId="9" borderId="0" xfId="31" applyFont="1" applyFill="1" applyAlignment="1">
      <alignment vertical="top"/>
      <protection/>
    </xf>
    <xf numFmtId="0" fontId="9" fillId="0" borderId="0" xfId="31" applyFont="1">
      <alignment/>
      <protection/>
    </xf>
    <xf numFmtId="0" fontId="8" fillId="9" borderId="13" xfId="31" applyFont="1" applyFill="1" applyBorder="1">
      <alignment/>
      <protection/>
    </xf>
    <xf numFmtId="0" fontId="8" fillId="9" borderId="13" xfId="31" applyFont="1" applyFill="1" applyBorder="1" applyAlignment="1">
      <alignment horizontal="center"/>
      <protection/>
    </xf>
    <xf numFmtId="0" fontId="9" fillId="0" borderId="0" xfId="31" applyFont="1" applyFill="1">
      <alignment/>
      <protection/>
    </xf>
    <xf numFmtId="0" fontId="9" fillId="9" borderId="0" xfId="31" applyFont="1" applyFill="1" applyAlignment="1">
      <alignment horizontal="center"/>
      <protection/>
    </xf>
    <xf numFmtId="0" fontId="9" fillId="9" borderId="0" xfId="31" applyFont="1" applyFill="1" applyAlignment="1">
      <alignment horizontal="center" vertical="top" wrapText="1"/>
      <protection/>
    </xf>
    <xf numFmtId="0" fontId="9" fillId="9" borderId="0" xfId="31" applyFont="1" applyFill="1" applyAlignment="1">
      <alignment vertical="top" wrapText="1"/>
      <protection/>
    </xf>
    <xf numFmtId="0" fontId="9" fillId="9" borderId="0" xfId="31" applyFont="1" applyFill="1" applyBorder="1" applyAlignment="1">
      <alignment horizontal="center"/>
      <protection/>
    </xf>
    <xf numFmtId="0" fontId="8" fillId="9" borderId="0" xfId="31" applyFont="1" applyFill="1" applyBorder="1" applyAlignment="1">
      <alignment horizontal="left"/>
      <protection/>
    </xf>
    <xf numFmtId="0" fontId="9" fillId="0" borderId="0" xfId="31" applyFont="1" applyAlignment="1">
      <alignment horizontal="center"/>
      <protection/>
    </xf>
    <xf numFmtId="0" fontId="10" fillId="9" borderId="0" xfId="31" applyFont="1" applyFill="1" applyAlignment="1">
      <alignment horizontal="center"/>
      <protection/>
    </xf>
    <xf numFmtId="0" fontId="10" fillId="9" borderId="0" xfId="31" applyFont="1" applyFill="1" applyBorder="1" applyAlignment="1">
      <alignment horizontal="left"/>
      <protection/>
    </xf>
    <xf numFmtId="0" fontId="8" fillId="9" borderId="0" xfId="31" applyFont="1" applyFill="1" applyAlignment="1">
      <alignment horizontal="left"/>
      <protection/>
    </xf>
    <xf numFmtId="0" fontId="10" fillId="9" borderId="0" xfId="31" applyFont="1" applyFill="1" applyAlignment="1">
      <alignment horizontal="left"/>
      <protection/>
    </xf>
    <xf numFmtId="0" fontId="9" fillId="9" borderId="0" xfId="31" applyFont="1" applyFill="1" applyAlignment="1">
      <alignment horizontal="left"/>
      <protection/>
    </xf>
    <xf numFmtId="0" fontId="20" fillId="0" borderId="0" xfId="31" applyFont="1">
      <alignment/>
      <protection/>
    </xf>
    <xf numFmtId="0" fontId="9" fillId="9" borderId="0" xfId="31" applyFont="1" applyFill="1" applyBorder="1" applyAlignment="1">
      <alignment horizontal="left" wrapText="1"/>
      <protection/>
    </xf>
    <xf numFmtId="0" fontId="8" fillId="9" borderId="0" xfId="0" applyFont="1" applyFill="1" applyAlignment="1">
      <alignment wrapText="1"/>
    </xf>
    <xf numFmtId="0" fontId="23" fillId="9" borderId="0" xfId="27" applyFont="1" applyFill="1" applyAlignment="1">
      <alignment horizontal="left"/>
      <protection/>
    </xf>
    <xf numFmtId="0" fontId="3" fillId="0" borderId="0" xfId="27" applyFont="1" applyFill="1">
      <alignment/>
      <protection/>
    </xf>
    <xf numFmtId="0" fontId="24" fillId="9" borderId="0" xfId="27" applyFont="1" applyFill="1">
      <alignment/>
      <protection/>
    </xf>
    <xf numFmtId="0" fontId="21" fillId="0" borderId="0" xfId="27" applyFont="1" applyFill="1" applyAlignment="1">
      <alignment horizontal="left"/>
      <protection/>
    </xf>
    <xf numFmtId="0" fontId="16" fillId="0" borderId="0" xfId="0" applyFont="1" applyFill="1" applyBorder="1" applyAlignment="1">
      <alignment horizontal="center" vertical="center" wrapText="1"/>
    </xf>
    <xf numFmtId="0" fontId="18" fillId="12" borderId="0" xfId="0" applyFont="1" applyFill="1" applyBorder="1" applyAlignment="1">
      <alignment horizontal="left" vertical="top"/>
    </xf>
    <xf numFmtId="0" fontId="17" fillId="9" borderId="0" xfId="0" applyFont="1" applyFill="1" applyBorder="1" applyAlignment="1">
      <alignment horizontal="left" vertical="top"/>
    </xf>
    <xf numFmtId="0" fontId="31" fillId="0" borderId="0" xfId="0" applyFont="1" applyAlignment="1">
      <alignment/>
    </xf>
    <xf numFmtId="0" fontId="9" fillId="0" borderId="0" xfId="0" applyFont="1" applyFill="1" applyBorder="1" applyAlignment="1">
      <alignment horizontal="right" vertical="center"/>
    </xf>
    <xf numFmtId="0" fontId="9" fillId="0" borderId="11" xfId="0" applyFont="1" applyFill="1" applyBorder="1" applyAlignment="1">
      <alignment horizontal="right" vertical="top" wrapText="1"/>
    </xf>
    <xf numFmtId="0" fontId="6" fillId="0" borderId="0" xfId="0" applyFont="1" applyFill="1" applyAlignment="1">
      <alignment horizontal="right"/>
    </xf>
    <xf numFmtId="0" fontId="6" fillId="0" borderId="0" xfId="0" applyFont="1" applyFill="1" applyBorder="1" applyAlignment="1">
      <alignment horizontal="left" wrapText="1"/>
    </xf>
    <xf numFmtId="0" fontId="6" fillId="0" borderId="0" xfId="0" applyFont="1" applyBorder="1" applyAlignment="1">
      <alignment horizontal="right"/>
    </xf>
    <xf numFmtId="0" fontId="0" fillId="0" borderId="9" xfId="0" applyBorder="1" applyAlignment="1">
      <alignment/>
    </xf>
    <xf numFmtId="0" fontId="0" fillId="0" borderId="0" xfId="0" applyBorder="1" applyAlignment="1">
      <alignment/>
    </xf>
    <xf numFmtId="0" fontId="0" fillId="0" borderId="9"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9" xfId="0" applyFill="1" applyBorder="1" applyAlignment="1">
      <alignment horizontal="center" vertical="center"/>
    </xf>
    <xf numFmtId="0" fontId="0" fillId="18" borderId="9" xfId="0" applyFill="1" applyBorder="1" applyAlignment="1">
      <alignment horizontal="center" vertical="center"/>
    </xf>
    <xf numFmtId="0" fontId="0" fillId="18" borderId="9" xfId="0" applyFill="1" applyBorder="1" applyAlignment="1">
      <alignment/>
    </xf>
    <xf numFmtId="0" fontId="0" fillId="0" borderId="18" xfId="0" applyBorder="1" applyAlignment="1">
      <alignment horizontal="center" vertical="center"/>
    </xf>
    <xf numFmtId="0" fontId="0" fillId="19" borderId="23" xfId="0" applyFill="1" applyBorder="1" applyAlignment="1">
      <alignment/>
    </xf>
    <xf numFmtId="0" fontId="0" fillId="18" borderId="18" xfId="0" applyFill="1" applyBorder="1" applyAlignment="1">
      <alignment horizontal="center" vertical="center"/>
    </xf>
    <xf numFmtId="0" fontId="0" fillId="0" borderId="0" xfId="0" applyFill="1" applyAlignment="1">
      <alignment/>
    </xf>
    <xf numFmtId="0" fontId="0" fillId="0" borderId="0" xfId="0" applyFill="1" applyAlignment="1">
      <alignment horizontal="center" vertical="center"/>
    </xf>
    <xf numFmtId="0" fontId="0" fillId="0" borderId="9" xfId="0" applyFill="1" applyBorder="1" applyAlignment="1">
      <alignment/>
    </xf>
    <xf numFmtId="0" fontId="0" fillId="0" borderId="18" xfId="0" applyFill="1" applyBorder="1" applyAlignment="1">
      <alignment horizontal="center" vertical="center"/>
    </xf>
    <xf numFmtId="0" fontId="9" fillId="0" borderId="9" xfId="0" applyFont="1" applyFill="1" applyBorder="1" applyAlignment="1">
      <alignment horizontal="center" vertical="center" wrapText="1"/>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20" borderId="29" xfId="0" applyFill="1" applyBorder="1" applyAlignment="1">
      <alignment horizontal="center" vertical="center"/>
    </xf>
    <xf numFmtId="0" fontId="0" fillId="20" borderId="24" xfId="0" applyFill="1" applyBorder="1" applyAlignment="1">
      <alignment horizontal="center" vertical="center"/>
    </xf>
    <xf numFmtId="0" fontId="0" fillId="20" borderId="25" xfId="0" applyFill="1" applyBorder="1" applyAlignment="1">
      <alignment horizontal="center" vertical="center"/>
    </xf>
    <xf numFmtId="0" fontId="0" fillId="0" borderId="30" xfId="0" applyBorder="1" applyAlignment="1">
      <alignment/>
    </xf>
    <xf numFmtId="0" fontId="0" fillId="0" borderId="23" xfId="0" applyBorder="1" applyAlignment="1">
      <alignment/>
    </xf>
    <xf numFmtId="0" fontId="0" fillId="0" borderId="0" xfId="0" applyFill="1" applyAlignment="1" quotePrefix="1">
      <alignment/>
    </xf>
    <xf numFmtId="0" fontId="0" fillId="0" borderId="23" xfId="0" applyBorder="1" applyAlignment="1">
      <alignment horizontal="center" vertical="center"/>
    </xf>
    <xf numFmtId="0" fontId="8" fillId="0" borderId="9" xfId="0" applyFont="1" applyFill="1" applyBorder="1" applyAlignment="1">
      <alignment horizontal="center" wrapText="1"/>
    </xf>
    <xf numFmtId="0" fontId="21" fillId="0" borderId="0" xfId="0" applyFont="1" applyFill="1" applyAlignment="1">
      <alignment horizontal="left" vertical="center"/>
    </xf>
    <xf numFmtId="0" fontId="6" fillId="0" borderId="4" xfId="0" applyFont="1" applyBorder="1" applyAlignment="1">
      <alignment horizontal="center" vertical="center" wrapText="1"/>
    </xf>
    <xf numFmtId="0" fontId="117" fillId="15" borderId="0" xfId="0" applyFont="1" applyFill="1" applyAlignment="1">
      <alignment/>
    </xf>
    <xf numFmtId="0" fontId="116" fillId="15" borderId="0" xfId="0" applyFont="1" applyFill="1" applyAlignment="1">
      <alignment/>
    </xf>
    <xf numFmtId="0" fontId="8" fillId="9" borderId="9" xfId="0" applyFont="1" applyFill="1" applyBorder="1" applyAlignment="1">
      <alignment wrapText="1"/>
    </xf>
    <xf numFmtId="0" fontId="8" fillId="9" borderId="17" xfId="0" applyFont="1" applyFill="1" applyBorder="1" applyAlignment="1">
      <alignment vertical="center" wrapText="1"/>
    </xf>
    <xf numFmtId="0" fontId="9" fillId="9" borderId="17" xfId="0" applyFont="1" applyFill="1" applyBorder="1" applyAlignment="1">
      <alignment wrapText="1"/>
    </xf>
    <xf numFmtId="0" fontId="106" fillId="0" borderId="0" xfId="31" applyFont="1" applyFill="1" applyBorder="1" applyAlignment="1">
      <alignment vertical="top" wrapText="1"/>
      <protection/>
    </xf>
    <xf numFmtId="0" fontId="8" fillId="9" borderId="18" xfId="0" applyFont="1" applyFill="1" applyBorder="1" applyAlignment="1">
      <alignment vertical="center" wrapText="1"/>
    </xf>
    <xf numFmtId="0" fontId="24" fillId="9" borderId="0" xfId="27" applyFont="1" applyFill="1" applyBorder="1" applyAlignment="1">
      <alignment horizontal="left" vertical="top" wrapText="1"/>
      <protection/>
    </xf>
    <xf numFmtId="0" fontId="24" fillId="12" borderId="0" xfId="27" applyFont="1" applyFill="1" applyAlignment="1">
      <alignment vertical="top" wrapText="1"/>
      <protection/>
    </xf>
    <xf numFmtId="0" fontId="23" fillId="9" borderId="0" xfId="27" applyFont="1" applyFill="1" applyBorder="1" applyAlignment="1">
      <alignment horizontal="left" vertical="top" wrapText="1"/>
      <protection/>
    </xf>
    <xf numFmtId="0" fontId="11" fillId="12" borderId="0" xfId="0" applyFont="1" applyFill="1" applyBorder="1" applyAlignment="1">
      <alignment horizontal="left" vertical="top" wrapText="1"/>
    </xf>
    <xf numFmtId="0" fontId="34" fillId="15" borderId="0" xfId="27" applyFont="1" applyFill="1" applyAlignment="1">
      <alignment horizontal="left"/>
      <protection/>
    </xf>
    <xf numFmtId="0" fontId="35" fillId="15" borderId="0" xfId="27" applyFont="1" applyFill="1">
      <alignment/>
      <protection/>
    </xf>
    <xf numFmtId="0" fontId="36" fillId="15" borderId="0" xfId="27" applyFont="1" applyFill="1">
      <alignment/>
      <protection/>
    </xf>
    <xf numFmtId="0" fontId="37" fillId="15" borderId="0" xfId="27" applyFont="1" applyFill="1" applyAlignment="1">
      <alignment horizontal="center" vertical="center"/>
      <protection/>
    </xf>
    <xf numFmtId="0" fontId="35" fillId="15" borderId="0" xfId="27" applyFont="1" applyFill="1" applyAlignment="1">
      <alignment horizontal="left"/>
      <protection/>
    </xf>
    <xf numFmtId="0" fontId="38" fillId="15" borderId="0" xfId="27" applyFont="1" applyFill="1" applyAlignment="1">
      <alignment horizontal="left"/>
      <protection/>
    </xf>
    <xf numFmtId="0" fontId="38" fillId="15" borderId="0" xfId="27" applyFont="1" applyFill="1" applyAlignment="1">
      <alignment horizontal="center" vertical="center"/>
      <protection/>
    </xf>
    <xf numFmtId="0" fontId="34" fillId="15" borderId="0" xfId="27" applyFont="1" applyFill="1">
      <alignment/>
      <protection/>
    </xf>
    <xf numFmtId="0" fontId="39" fillId="15" borderId="0" xfId="27" applyFont="1" applyFill="1" applyBorder="1" applyAlignment="1">
      <alignment vertical="center"/>
      <protection/>
    </xf>
    <xf numFmtId="0" fontId="40" fillId="15" borderId="0" xfId="27" applyFont="1" applyFill="1" applyAlignment="1">
      <alignment/>
      <protection/>
    </xf>
    <xf numFmtId="0" fontId="42" fillId="15" borderId="0" xfId="27" applyFont="1" applyFill="1">
      <alignment/>
      <protection/>
    </xf>
    <xf numFmtId="0" fontId="43" fillId="15" borderId="0" xfId="27" applyFont="1" applyFill="1" applyAlignment="1">
      <alignment horizontal="center"/>
      <protection/>
    </xf>
    <xf numFmtId="0" fontId="44" fillId="15" borderId="0" xfId="27" applyFont="1" applyFill="1">
      <alignment/>
      <protection/>
    </xf>
    <xf numFmtId="0" fontId="45" fillId="15" borderId="0" xfId="27" applyFont="1" applyFill="1">
      <alignment/>
      <protection/>
    </xf>
    <xf numFmtId="0" fontId="44" fillId="15" borderId="0" xfId="27" applyFont="1" applyFill="1" applyAlignment="1">
      <alignment horizontal="center"/>
      <protection/>
    </xf>
    <xf numFmtId="0" fontId="45" fillId="15" borderId="0" xfId="27" applyFont="1" applyFill="1" applyBorder="1" applyAlignment="1">
      <alignment horizontal="center" vertical="center"/>
      <protection/>
    </xf>
    <xf numFmtId="0" fontId="39" fillId="15" borderId="31" xfId="27" applyFont="1" applyFill="1" applyBorder="1" applyAlignment="1">
      <alignment horizontal="center" vertical="center" wrapText="1"/>
      <protection/>
    </xf>
    <xf numFmtId="0" fontId="35" fillId="15" borderId="0" xfId="27" applyFont="1" applyFill="1" applyAlignment="1">
      <alignment/>
      <protection/>
    </xf>
    <xf numFmtId="0" fontId="34" fillId="15" borderId="32" xfId="27" applyFont="1" applyFill="1" applyBorder="1" applyAlignment="1">
      <alignment horizontal="center" vertical="center" wrapText="1"/>
      <protection/>
    </xf>
    <xf numFmtId="0" fontId="44" fillId="15" borderId="32" xfId="27" applyFont="1" applyFill="1" applyBorder="1" applyAlignment="1">
      <alignment horizontal="center" vertical="center"/>
      <protection/>
    </xf>
    <xf numFmtId="0" fontId="35" fillId="15" borderId="0" xfId="27" applyFont="1" applyFill="1" applyAlignment="1">
      <alignment horizontal="left" vertical="center"/>
      <protection/>
    </xf>
    <xf numFmtId="0" fontId="35" fillId="15" borderId="0" xfId="27" applyFont="1" applyFill="1" applyAlignment="1">
      <alignment horizontal="center"/>
      <protection/>
    </xf>
    <xf numFmtId="167" fontId="25" fillId="0" borderId="14" xfId="30" applyNumberFormat="1" applyFont="1" applyBorder="1" applyAlignment="1" applyProtection="1">
      <alignment horizontal="center"/>
      <protection locked="0"/>
    </xf>
    <xf numFmtId="0" fontId="24" fillId="0" borderId="10" xfId="30" applyFill="1" applyBorder="1" applyAlignment="1" applyProtection="1">
      <alignment horizontal="left"/>
      <protection/>
    </xf>
    <xf numFmtId="169" fontId="25" fillId="0" borderId="9" xfId="30" applyNumberFormat="1" applyFont="1" applyBorder="1" applyAlignment="1" applyProtection="1">
      <alignment horizontal="center"/>
      <protection locked="0"/>
    </xf>
    <xf numFmtId="166" fontId="24" fillId="0" borderId="0" xfId="30" applyNumberFormat="1" applyAlignment="1" applyProtection="1">
      <alignment horizontal="center"/>
      <protection/>
    </xf>
    <xf numFmtId="169" fontId="25" fillId="21" borderId="9" xfId="30" applyNumberFormat="1" applyFont="1" applyFill="1" applyBorder="1" applyAlignment="1" applyProtection="1">
      <alignment horizontal="center"/>
      <protection/>
    </xf>
    <xf numFmtId="0" fontId="24" fillId="0" borderId="0" xfId="30" applyNumberFormat="1" applyAlignment="1" applyProtection="1">
      <alignment horizontal="center"/>
      <protection/>
    </xf>
    <xf numFmtId="0" fontId="24" fillId="0" borderId="0" xfId="30" applyFill="1" applyBorder="1" applyAlignment="1" applyProtection="1">
      <alignment horizontal="left"/>
      <protection/>
    </xf>
    <xf numFmtId="0" fontId="118" fillId="0" borderId="0" xfId="0" applyFont="1" applyAlignment="1" applyProtection="1">
      <alignment horizontal="center"/>
      <protection/>
    </xf>
    <xf numFmtId="0" fontId="0" fillId="0" borderId="0" xfId="0" applyAlignment="1" applyProtection="1">
      <alignment horizontal="left" indent="2"/>
      <protection/>
    </xf>
    <xf numFmtId="0" fontId="119" fillId="0" borderId="0" xfId="0" applyFont="1" applyAlignment="1" applyProtection="1">
      <alignment horizontal="left" indent="2"/>
      <protection/>
    </xf>
    <xf numFmtId="0" fontId="119" fillId="0" borderId="0" xfId="0" applyFont="1" applyAlignment="1">
      <alignment horizontal="left" indent="2"/>
    </xf>
    <xf numFmtId="0" fontId="0" fillId="0" borderId="0" xfId="0" applyAlignment="1" applyProtection="1">
      <alignment/>
      <protection/>
    </xf>
    <xf numFmtId="0" fontId="119" fillId="0" borderId="0" xfId="0" applyFont="1" applyAlignment="1" applyProtection="1">
      <alignment/>
      <protection/>
    </xf>
    <xf numFmtId="0" fontId="119" fillId="0" borderId="0" xfId="0" applyFont="1" applyAlignment="1">
      <alignment/>
    </xf>
    <xf numFmtId="0" fontId="104" fillId="0" borderId="0" xfId="0" applyFont="1" applyAlignment="1" applyProtection="1">
      <alignment/>
      <protection/>
    </xf>
    <xf numFmtId="0" fontId="105" fillId="0" borderId="0" xfId="0" applyFont="1" applyAlignment="1" applyProtection="1">
      <alignment/>
      <protection/>
    </xf>
    <xf numFmtId="0" fontId="0" fillId="0" borderId="0" xfId="0" applyFont="1" applyAlignment="1" applyProtection="1">
      <alignment horizontal="left" indent="2"/>
      <protection/>
    </xf>
    <xf numFmtId="0" fontId="27" fillId="0" borderId="0" xfId="29" applyProtection="1">
      <alignment/>
      <protection locked="0"/>
    </xf>
    <xf numFmtId="169" fontId="47" fillId="0" borderId="14" xfId="29" applyNumberFormat="1" applyFont="1" applyBorder="1" applyAlignment="1" applyProtection="1">
      <alignment horizontal="left"/>
      <protection locked="0"/>
    </xf>
    <xf numFmtId="0" fontId="48" fillId="0" borderId="9" xfId="29" applyFont="1" applyBorder="1" applyAlignment="1" applyProtection="1">
      <alignment horizontal="center"/>
      <protection locked="0"/>
    </xf>
    <xf numFmtId="0" fontId="49" fillId="22" borderId="9" xfId="29" applyFont="1" applyFill="1" applyBorder="1" applyAlignment="1" applyProtection="1">
      <alignment horizontal="center"/>
      <protection locked="0"/>
    </xf>
    <xf numFmtId="0" fontId="47" fillId="0" borderId="10" xfId="29" applyFont="1" applyBorder="1" applyAlignment="1" applyProtection="1">
      <alignment horizontal="left"/>
      <protection locked="0"/>
    </xf>
    <xf numFmtId="0" fontId="9" fillId="23" borderId="0" xfId="0" applyFont="1" applyFill="1" applyBorder="1" applyAlignment="1">
      <alignment horizontal="left"/>
    </xf>
    <xf numFmtId="0" fontId="0" fillId="18" borderId="14" xfId="0" applyFill="1" applyBorder="1" applyAlignment="1">
      <alignment horizontal="center" vertical="center"/>
    </xf>
    <xf numFmtId="0" fontId="0" fillId="18" borderId="14" xfId="0" applyFill="1" applyBorder="1" applyAlignment="1">
      <alignment/>
    </xf>
    <xf numFmtId="0" fontId="94" fillId="0" borderId="0" xfId="21" applyAlignment="1" applyProtection="1">
      <alignment/>
      <protection/>
    </xf>
    <xf numFmtId="0" fontId="0" fillId="19" borderId="33" xfId="0" applyFill="1" applyBorder="1" applyAlignment="1">
      <alignment horizontal="center" vertical="center" wrapText="1"/>
    </xf>
    <xf numFmtId="0" fontId="0" fillId="0" borderId="18" xfId="0" applyBorder="1" applyAlignment="1">
      <alignment horizontal="center" vertical="center" wrapText="1"/>
    </xf>
    <xf numFmtId="0" fontId="0" fillId="19" borderId="34" xfId="0" applyFill="1" applyBorder="1" applyAlignment="1">
      <alignment horizontal="center" vertical="center" wrapText="1"/>
    </xf>
    <xf numFmtId="0" fontId="0" fillId="19" borderId="35" xfId="0" applyFill="1" applyBorder="1" applyAlignment="1">
      <alignment horizontal="center" vertical="center" wrapText="1"/>
    </xf>
    <xf numFmtId="0" fontId="0" fillId="0" borderId="9" xfId="0" applyBorder="1" applyAlignment="1">
      <alignment horizontal="left" vertical="center" wrapText="1"/>
    </xf>
    <xf numFmtId="0" fontId="9" fillId="0" borderId="9" xfId="0" applyFont="1" applyFill="1" applyBorder="1" applyAlignment="1">
      <alignment horizontal="left" vertical="center" wrapText="1"/>
    </xf>
    <xf numFmtId="0" fontId="29" fillId="16" borderId="0" xfId="31" applyFont="1" applyFill="1" applyBorder="1" applyAlignment="1">
      <alignment vertical="top" wrapText="1"/>
      <protection/>
    </xf>
    <xf numFmtId="0" fontId="50" fillId="9" borderId="0" xfId="31" applyFont="1" applyFill="1" applyAlignment="1">
      <alignment vertical="top" wrapText="1"/>
      <protection/>
    </xf>
    <xf numFmtId="0" fontId="24" fillId="9" borderId="0" xfId="31" applyFont="1" applyFill="1" applyAlignment="1">
      <alignment vertical="top" wrapText="1"/>
      <protection/>
    </xf>
    <xf numFmtId="0" fontId="105" fillId="16" borderId="0" xfId="31" applyFont="1" applyFill="1" applyBorder="1" applyAlignment="1">
      <alignment horizontal="left" vertical="top" wrapText="1"/>
      <protection/>
    </xf>
    <xf numFmtId="0" fontId="112" fillId="15" borderId="0" xfId="31" applyFont="1" applyFill="1" applyBorder="1" applyAlignment="1">
      <alignment vertical="top" wrapText="1"/>
      <protection/>
    </xf>
    <xf numFmtId="0" fontId="104" fillId="9" borderId="0" xfId="31" applyFont="1" applyFill="1" applyBorder="1" applyAlignment="1">
      <alignment vertical="top" wrapText="1"/>
      <protection/>
    </xf>
    <xf numFmtId="0" fontId="110" fillId="15" borderId="0" xfId="31" applyFont="1" applyFill="1" applyBorder="1" applyAlignment="1">
      <alignment vertical="top" wrapText="1"/>
      <protection/>
    </xf>
    <xf numFmtId="0" fontId="114" fillId="16" borderId="0" xfId="31" applyFont="1" applyFill="1" applyBorder="1" applyAlignment="1">
      <alignment vertical="top" wrapText="1"/>
      <protection/>
    </xf>
    <xf numFmtId="0" fontId="105" fillId="16" borderId="0" xfId="31" applyFont="1" applyFill="1" applyBorder="1" applyAlignment="1">
      <alignment vertical="top"/>
      <protection/>
    </xf>
    <xf numFmtId="0" fontId="104" fillId="16" borderId="0" xfId="31" applyFont="1" applyFill="1" applyBorder="1" applyAlignment="1">
      <alignment vertical="top"/>
      <protection/>
    </xf>
    <xf numFmtId="0" fontId="104" fillId="9" borderId="0" xfId="31" applyFont="1" applyFill="1" applyAlignment="1">
      <alignment vertical="top" wrapText="1"/>
      <protection/>
    </xf>
    <xf numFmtId="0" fontId="104" fillId="9" borderId="0" xfId="31" applyFont="1" applyFill="1" applyAlignment="1">
      <alignment vertical="top"/>
      <protection/>
    </xf>
    <xf numFmtId="0" fontId="114" fillId="16" borderId="0" xfId="31" applyFont="1" applyFill="1" applyAlignment="1">
      <alignment vertical="top" wrapText="1"/>
      <protection/>
    </xf>
    <xf numFmtId="0" fontId="9" fillId="15" borderId="0" xfId="0" applyFont="1" applyFill="1" applyBorder="1" applyAlignment="1">
      <alignment horizontal="right"/>
    </xf>
    <xf numFmtId="0" fontId="9" fillId="15" borderId="0" xfId="0" applyFont="1" applyFill="1" applyBorder="1" applyAlignment="1">
      <alignment horizontal="right" wrapText="1"/>
    </xf>
    <xf numFmtId="0" fontId="9" fillId="15" borderId="11" xfId="0" applyFont="1" applyFill="1" applyBorder="1" applyAlignment="1">
      <alignment horizontal="right"/>
    </xf>
    <xf numFmtId="0" fontId="9" fillId="9" borderId="9" xfId="0" applyFont="1" applyFill="1" applyBorder="1" applyAlignment="1">
      <alignment horizontal="center" wrapText="1"/>
    </xf>
    <xf numFmtId="0" fontId="9" fillId="9" borderId="9" xfId="0" applyFont="1" applyFill="1" applyBorder="1" applyAlignment="1">
      <alignment horizontal="right" wrapText="1"/>
    </xf>
    <xf numFmtId="0" fontId="8" fillId="0" borderId="9" xfId="0" applyFont="1" applyFill="1" applyBorder="1" applyAlignment="1">
      <alignment horizontal="left" wrapText="1"/>
    </xf>
    <xf numFmtId="0" fontId="8" fillId="0" borderId="9" xfId="0" applyFont="1" applyFill="1" applyBorder="1" applyAlignment="1">
      <alignment horizontal="left"/>
    </xf>
    <xf numFmtId="0" fontId="9" fillId="0" borderId="9" xfId="0" applyFont="1" applyFill="1" applyBorder="1" applyAlignment="1">
      <alignment horizontal="left" wrapText="1"/>
    </xf>
    <xf numFmtId="0" fontId="9" fillId="0" borderId="0" xfId="0" applyFont="1" applyAlignment="1">
      <alignment horizontal="left"/>
    </xf>
    <xf numFmtId="0" fontId="8" fillId="0" borderId="9" xfId="0" applyFont="1" applyFill="1" applyBorder="1" applyAlignment="1">
      <alignment horizontal="left" vertical="center" wrapText="1"/>
    </xf>
    <xf numFmtId="0" fontId="8" fillId="16" borderId="0" xfId="0" applyFont="1" applyFill="1" applyBorder="1" applyAlignment="1">
      <alignment horizontal="left" vertical="top" wrapText="1"/>
    </xf>
    <xf numFmtId="0" fontId="9" fillId="16" borderId="0" xfId="0" applyFont="1" applyFill="1" applyBorder="1" applyAlignment="1">
      <alignment horizontal="left" vertical="top" wrapText="1"/>
    </xf>
    <xf numFmtId="0" fontId="9" fillId="16" borderId="0" xfId="0" applyFont="1" applyFill="1" applyAlignment="1">
      <alignment vertical="top" wrapText="1"/>
    </xf>
    <xf numFmtId="0" fontId="103" fillId="0" borderId="0" xfId="0" applyFont="1" applyFill="1" applyAlignment="1">
      <alignment/>
    </xf>
    <xf numFmtId="0" fontId="8" fillId="16" borderId="0" xfId="0" applyFont="1" applyFill="1" applyBorder="1" applyAlignment="1">
      <alignment horizontal="left" vertical="top"/>
    </xf>
    <xf numFmtId="0" fontId="9" fillId="16" borderId="0" xfId="0" applyFont="1" applyFill="1" applyBorder="1" applyAlignment="1">
      <alignment horizontal="left" wrapText="1"/>
    </xf>
    <xf numFmtId="0" fontId="9" fillId="16" borderId="0" xfId="0" applyFont="1" applyFill="1" applyBorder="1" applyAlignment="1">
      <alignment horizontal="left" wrapText="1" indent="1"/>
    </xf>
    <xf numFmtId="0" fontId="9" fillId="16" borderId="0" xfId="0" applyFont="1" applyFill="1" applyBorder="1" applyAlignment="1">
      <alignment horizontal="left" indent="1"/>
    </xf>
    <xf numFmtId="0" fontId="8" fillId="16" borderId="0" xfId="0" applyFont="1" applyFill="1" applyAlignment="1">
      <alignment wrapText="1"/>
    </xf>
    <xf numFmtId="0" fontId="24" fillId="16" borderId="0" xfId="27" applyFont="1" applyFill="1" applyBorder="1" applyAlignment="1">
      <alignment horizontal="left" vertical="top" wrapText="1"/>
      <protection/>
    </xf>
    <xf numFmtId="0" fontId="11" fillId="16" borderId="0" xfId="0" applyFont="1" applyFill="1" applyBorder="1" applyAlignment="1">
      <alignment horizontal="left" vertical="top" wrapText="1"/>
    </xf>
    <xf numFmtId="0" fontId="12" fillId="0" borderId="0" xfId="0" applyFont="1" applyFill="1" applyBorder="1" applyAlignment="1">
      <alignment horizontal="left" wrapText="1" indent="2"/>
    </xf>
    <xf numFmtId="0" fontId="12" fillId="9" borderId="0" xfId="0" applyFont="1" applyFill="1" applyBorder="1" applyAlignment="1">
      <alignment horizontal="left" wrapText="1" indent="2"/>
    </xf>
    <xf numFmtId="0" fontId="8" fillId="16" borderId="0" xfId="31" applyFont="1" applyFill="1" applyAlignment="1">
      <alignment wrapText="1"/>
      <protection/>
    </xf>
    <xf numFmtId="0" fontId="9" fillId="16" borderId="0" xfId="0" applyFont="1" applyFill="1" applyBorder="1" applyAlignment="1">
      <alignment horizontal="right" wrapText="1"/>
    </xf>
    <xf numFmtId="0" fontId="9" fillId="16" borderId="0" xfId="31" applyFont="1" applyFill="1" applyBorder="1" applyAlignment="1">
      <alignment horizontal="left" wrapText="1"/>
      <protection/>
    </xf>
    <xf numFmtId="0" fontId="8" fillId="0" borderId="0" xfId="0" applyFont="1" applyFill="1" applyAlignment="1">
      <alignment horizontal="left" wrapText="1"/>
    </xf>
    <xf numFmtId="0" fontId="24" fillId="9" borderId="0" xfId="27" applyFont="1" applyFill="1" applyAlignment="1">
      <alignment horizontal="center" vertical="center"/>
      <protection/>
    </xf>
    <xf numFmtId="0" fontId="24" fillId="9" borderId="0" xfId="27" applyFont="1" applyFill="1" applyBorder="1" applyAlignment="1">
      <alignment horizontal="center" vertical="center" wrapText="1"/>
      <protection/>
    </xf>
    <xf numFmtId="0" fontId="24" fillId="12" borderId="0" xfId="27" applyFont="1" applyFill="1" applyAlignment="1">
      <alignment horizontal="center" vertical="center" wrapText="1"/>
      <protection/>
    </xf>
    <xf numFmtId="0" fontId="24" fillId="16" borderId="0" xfId="27" applyFont="1" applyFill="1" applyBorder="1" applyAlignment="1">
      <alignment horizontal="center" vertical="center" wrapText="1"/>
      <protection/>
    </xf>
    <xf numFmtId="0" fontId="24" fillId="16" borderId="0" xfId="0" applyFont="1" applyFill="1" applyBorder="1" applyAlignment="1">
      <alignment horizontal="center" vertical="center" wrapText="1"/>
    </xf>
    <xf numFmtId="0" fontId="24" fillId="12" borderId="0" xfId="0" applyFont="1" applyFill="1" applyBorder="1" applyAlignment="1">
      <alignment horizontal="center" vertical="center" wrapText="1"/>
    </xf>
    <xf numFmtId="0" fontId="24" fillId="9" borderId="0" xfId="0" applyFont="1" applyFill="1" applyAlignment="1">
      <alignment horizontal="center" vertical="center"/>
    </xf>
    <xf numFmtId="0" fontId="24" fillId="10" borderId="0" xfId="0" applyFont="1" applyFill="1" applyAlignment="1">
      <alignment horizontal="center" vertical="center"/>
    </xf>
    <xf numFmtId="0" fontId="24" fillId="10" borderId="0" xfId="0" applyFont="1" applyFill="1" applyAlignment="1">
      <alignment horizontal="center" vertical="center" wrapText="1"/>
    </xf>
    <xf numFmtId="0" fontId="2" fillId="9" borderId="0" xfId="0" applyFont="1" applyFill="1" applyAlignment="1">
      <alignment horizontal="center" vertical="center"/>
    </xf>
    <xf numFmtId="0" fontId="24" fillId="9" borderId="0" xfId="0" applyFont="1" applyFill="1" applyBorder="1" applyAlignment="1">
      <alignment horizontal="center" vertical="center" wrapText="1"/>
    </xf>
    <xf numFmtId="0" fontId="51" fillId="0" borderId="0" xfId="0" applyFont="1" applyAlignment="1">
      <alignment horizontal="center" vertical="center"/>
    </xf>
    <xf numFmtId="0" fontId="2" fillId="12" borderId="0" xfId="0" applyFont="1" applyFill="1" applyBorder="1" applyAlignment="1">
      <alignment horizontal="center" vertical="center" wrapText="1"/>
    </xf>
    <xf numFmtId="0" fontId="24" fillId="16" borderId="0" xfId="0" applyFont="1" applyFill="1" applyBorder="1" applyAlignment="1">
      <alignment horizontal="center" vertical="center"/>
    </xf>
    <xf numFmtId="0" fontId="2" fillId="0" borderId="0" xfId="0" applyFont="1" applyAlignment="1">
      <alignment horizontal="center" vertical="center"/>
    </xf>
    <xf numFmtId="0" fontId="24" fillId="16" borderId="0" xfId="0" applyFont="1" applyFill="1" applyAlignment="1">
      <alignment horizontal="center" vertical="center" wrapText="1"/>
    </xf>
    <xf numFmtId="0" fontId="2" fillId="9" borderId="0" xfId="0" applyFont="1" applyFill="1" applyBorder="1" applyAlignment="1">
      <alignment horizontal="center" vertical="center"/>
    </xf>
    <xf numFmtId="0" fontId="24" fillId="0" borderId="0" xfId="0" applyFont="1" applyFill="1" applyAlignment="1">
      <alignment horizontal="center" vertical="center" wrapText="1"/>
    </xf>
    <xf numFmtId="0" fontId="24" fillId="12" borderId="0" xfId="0" applyFont="1" applyFill="1" applyAlignment="1">
      <alignment horizontal="center" vertical="center"/>
    </xf>
    <xf numFmtId="0" fontId="24" fillId="0" borderId="0" xfId="0" applyFont="1" applyAlignment="1">
      <alignment horizontal="center" vertical="center"/>
    </xf>
    <xf numFmtId="0" fontId="2" fillId="0" borderId="0" xfId="27" applyFont="1" applyFill="1" applyAlignment="1">
      <alignment horizontal="center" vertical="center"/>
      <protection/>
    </xf>
    <xf numFmtId="0" fontId="24" fillId="0" borderId="0" xfId="0" applyFont="1" applyAlignment="1">
      <alignment horizontal="center" vertical="center" wrapText="1"/>
    </xf>
    <xf numFmtId="0" fontId="24" fillId="9" borderId="0" xfId="0" applyFont="1" applyFill="1" applyAlignment="1">
      <alignment horizontal="center" vertical="center" wrapText="1"/>
    </xf>
    <xf numFmtId="0" fontId="24" fillId="0" borderId="0" xfId="0" applyFont="1" applyFill="1" applyBorder="1" applyAlignment="1">
      <alignment horizontal="center" vertical="center" wrapText="1"/>
    </xf>
    <xf numFmtId="0" fontId="24" fillId="0" borderId="0" xfId="27" applyFont="1" applyFill="1" applyBorder="1" applyAlignment="1">
      <alignment horizontal="left" vertical="top" wrapText="1"/>
      <protection/>
    </xf>
    <xf numFmtId="0" fontId="24" fillId="0" borderId="0" xfId="27" applyFont="1" applyFill="1" applyBorder="1" applyAlignment="1">
      <alignment horizontal="center" vertical="center" wrapText="1"/>
      <protection/>
    </xf>
    <xf numFmtId="3" fontId="27" fillId="0" borderId="22" xfId="29" applyNumberFormat="1" applyBorder="1" applyProtection="1">
      <alignment/>
      <protection locked="0"/>
    </xf>
    <xf numFmtId="3" fontId="27" fillId="0" borderId="13" xfId="29" applyNumberFormat="1" applyBorder="1" applyProtection="1">
      <alignment/>
      <protection locked="0"/>
    </xf>
    <xf numFmtId="3" fontId="27" fillId="0" borderId="21" xfId="29" applyNumberFormat="1" applyBorder="1" applyAlignment="1" applyProtection="1">
      <alignment horizontal="right"/>
      <protection locked="0"/>
    </xf>
    <xf numFmtId="3" fontId="27" fillId="0" borderId="19" xfId="29" applyNumberFormat="1" applyBorder="1" applyProtection="1">
      <alignment/>
      <protection locked="0"/>
    </xf>
    <xf numFmtId="3" fontId="27" fillId="0" borderId="36" xfId="29" applyNumberFormat="1" applyBorder="1" applyProtection="1">
      <alignment/>
      <protection locked="0"/>
    </xf>
    <xf numFmtId="3" fontId="27" fillId="0" borderId="36" xfId="29" applyNumberFormat="1" applyBorder="1" applyAlignment="1" applyProtection="1">
      <alignment horizontal="right"/>
      <protection locked="0"/>
    </xf>
    <xf numFmtId="1" fontId="27" fillId="0" borderId="4" xfId="33" applyProtection="1">
      <alignment horizontal="right"/>
      <protection locked="0"/>
    </xf>
    <xf numFmtId="3" fontId="47" fillId="24" borderId="22" xfId="29" applyNumberFormat="1" applyFont="1" applyFill="1" applyBorder="1" applyAlignment="1" applyProtection="1">
      <alignment horizontal="centerContinuous" vertical="center"/>
      <protection locked="0"/>
    </xf>
    <xf numFmtId="0" fontId="27" fillId="24" borderId="13" xfId="29" applyFill="1" applyBorder="1" applyAlignment="1" applyProtection="1">
      <alignment horizontal="right"/>
      <protection locked="0"/>
    </xf>
    <xf numFmtId="0" fontId="47" fillId="0" borderId="13" xfId="29" applyFont="1" applyBorder="1" applyProtection="1">
      <alignment/>
      <protection locked="0"/>
    </xf>
    <xf numFmtId="0" fontId="47" fillId="24" borderId="13" xfId="29" applyFont="1" applyFill="1" applyBorder="1" applyAlignment="1" applyProtection="1">
      <alignment horizontal="right"/>
      <protection locked="0"/>
    </xf>
    <xf numFmtId="0" fontId="27" fillId="24" borderId="19" xfId="29" applyFill="1" applyBorder="1" applyProtection="1">
      <alignment/>
      <protection locked="0"/>
    </xf>
    <xf numFmtId="0" fontId="27" fillId="24" borderId="36" xfId="29" applyFill="1" applyBorder="1" applyAlignment="1" applyProtection="1">
      <alignment horizontal="right"/>
      <protection locked="0"/>
    </xf>
    <xf numFmtId="0" fontId="47" fillId="0" borderId="17" xfId="29" applyFont="1" applyBorder="1" applyProtection="1">
      <alignment/>
      <protection locked="0"/>
    </xf>
    <xf numFmtId="1" fontId="47" fillId="0" borderId="18" xfId="29" applyNumberFormat="1" applyFont="1" applyBorder="1" applyAlignment="1" applyProtection="1">
      <alignment horizontal="right"/>
      <protection locked="0"/>
    </xf>
    <xf numFmtId="0" fontId="24" fillId="0" borderId="0" xfId="30" applyProtection="1">
      <alignment/>
      <protection locked="0"/>
    </xf>
    <xf numFmtId="0" fontId="0" fillId="0" borderId="0" xfId="0" applyAlignment="1" applyProtection="1">
      <alignment/>
      <protection locked="0"/>
    </xf>
    <xf numFmtId="0" fontId="118" fillId="0" borderId="0" xfId="0" applyFont="1" applyAlignment="1" applyProtection="1">
      <alignment horizontal="center"/>
      <protection locked="0"/>
    </xf>
    <xf numFmtId="0" fontId="120" fillId="0" borderId="0" xfId="0" applyFont="1" applyAlignment="1" applyProtection="1">
      <alignment/>
      <protection locked="0"/>
    </xf>
    <xf numFmtId="0" fontId="24" fillId="24" borderId="10" xfId="30" applyFill="1" applyBorder="1" applyAlignment="1" applyProtection="1">
      <alignment horizontal="right"/>
      <protection locked="0"/>
    </xf>
    <xf numFmtId="166" fontId="24" fillId="0" borderId="0" xfId="30" applyNumberFormat="1" applyAlignment="1" applyProtection="1">
      <alignment horizontal="center"/>
      <protection locked="0"/>
    </xf>
    <xf numFmtId="0" fontId="24" fillId="0" borderId="0" xfId="30" applyAlignment="1" applyProtection="1">
      <alignment horizontal="center"/>
      <protection locked="0"/>
    </xf>
    <xf numFmtId="0" fontId="24" fillId="0" borderId="10" xfId="30" applyFill="1" applyBorder="1" applyAlignment="1" applyProtection="1">
      <alignment horizontal="left"/>
      <protection locked="0"/>
    </xf>
    <xf numFmtId="0" fontId="24" fillId="24" borderId="10" xfId="30" applyFill="1" applyBorder="1" applyAlignment="1" applyProtection="1">
      <alignment horizontal="left"/>
      <protection locked="0"/>
    </xf>
    <xf numFmtId="0" fontId="24" fillId="0" borderId="0" xfId="30" applyNumberFormat="1" applyAlignment="1" applyProtection="1">
      <alignment horizontal="center"/>
      <protection locked="0"/>
    </xf>
    <xf numFmtId="164" fontId="25" fillId="25" borderId="15" xfId="30" applyNumberFormat="1" applyFont="1" applyFill="1" applyBorder="1" applyAlignment="1" applyProtection="1">
      <alignment horizontal="center"/>
      <protection/>
    </xf>
    <xf numFmtId="164" fontId="25" fillId="25" borderId="16" xfId="30" applyNumberFormat="1" applyFont="1" applyFill="1" applyBorder="1" applyAlignment="1" applyProtection="1">
      <alignment horizontal="center"/>
      <protection/>
    </xf>
    <xf numFmtId="0" fontId="24" fillId="0" borderId="14" xfId="30" applyBorder="1" applyProtection="1">
      <alignment/>
      <protection/>
    </xf>
    <xf numFmtId="0" fontId="24" fillId="0" borderId="15" xfId="30" applyBorder="1" applyProtection="1">
      <alignment/>
      <protection/>
    </xf>
    <xf numFmtId="0" fontId="24" fillId="0" borderId="16" xfId="30" applyBorder="1" applyProtection="1">
      <alignment/>
      <protection/>
    </xf>
    <xf numFmtId="0" fontId="9" fillId="0" borderId="9" xfId="0" applyFont="1" applyFill="1" applyBorder="1" applyAlignment="1" applyProtection="1">
      <alignment horizontal="center"/>
      <protection locked="0"/>
    </xf>
    <xf numFmtId="0" fontId="9" fillId="0" borderId="9" xfId="0" applyFont="1" applyFill="1" applyBorder="1" applyAlignment="1" applyProtection="1" quotePrefix="1">
      <alignment horizontal="center" wrapText="1"/>
      <protection locked="0"/>
    </xf>
    <xf numFmtId="0" fontId="6" fillId="0" borderId="0" xfId="0" applyFont="1" applyAlignment="1" applyProtection="1">
      <alignment/>
      <protection locked="0"/>
    </xf>
    <xf numFmtId="0" fontId="8" fillId="9" borderId="10" xfId="0" applyFont="1" applyFill="1" applyBorder="1" applyAlignment="1" applyProtection="1">
      <alignment horizontal="center" vertical="top" wrapText="1"/>
      <protection locked="0"/>
    </xf>
    <xf numFmtId="0" fontId="8" fillId="0" borderId="9" xfId="0" applyFont="1" applyFill="1" applyBorder="1" applyAlignment="1" applyProtection="1">
      <alignment horizontal="center" vertical="top" wrapText="1"/>
      <protection locked="0"/>
    </xf>
    <xf numFmtId="0" fontId="9" fillId="15" borderId="9" xfId="0" applyFont="1" applyFill="1" applyBorder="1" applyAlignment="1" applyProtection="1">
      <alignment horizontal="center"/>
      <protection locked="0"/>
    </xf>
    <xf numFmtId="0" fontId="9" fillId="0" borderId="9" xfId="0" applyFont="1" applyFill="1" applyBorder="1" applyAlignment="1" applyProtection="1">
      <alignment horizontal="center" wrapText="1"/>
      <protection locked="0"/>
    </xf>
    <xf numFmtId="0" fontId="9" fillId="0" borderId="0" xfId="0" applyFont="1" applyFill="1" applyBorder="1" applyAlignment="1" applyProtection="1">
      <alignment/>
      <protection locked="0"/>
    </xf>
    <xf numFmtId="0" fontId="9" fillId="26" borderId="9" xfId="0" applyFont="1" applyFill="1" applyBorder="1" applyAlignment="1" applyProtection="1">
      <alignment horizontal="center"/>
      <protection/>
    </xf>
    <xf numFmtId="0" fontId="9" fillId="26" borderId="9" xfId="0" applyFont="1" applyFill="1" applyBorder="1" applyAlignment="1" applyProtection="1">
      <alignment horizontal="center" vertical="top" wrapText="1"/>
      <protection/>
    </xf>
    <xf numFmtId="2" fontId="9" fillId="0" borderId="10" xfId="0" applyNumberFormat="1" applyFont="1" applyFill="1" applyBorder="1" applyAlignment="1" applyProtection="1">
      <alignment horizontal="center"/>
      <protection locked="0"/>
    </xf>
    <xf numFmtId="2" fontId="9" fillId="0" borderId="17" xfId="0" applyNumberFormat="1" applyFont="1" applyFill="1" applyBorder="1" applyAlignment="1" applyProtection="1">
      <alignment horizontal="center"/>
      <protection locked="0"/>
    </xf>
    <xf numFmtId="2" fontId="9" fillId="0" borderId="9" xfId="0" applyNumberFormat="1" applyFont="1" applyFill="1" applyBorder="1" applyAlignment="1" applyProtection="1">
      <alignment horizontal="center"/>
      <protection locked="0"/>
    </xf>
    <xf numFmtId="2" fontId="9" fillId="0" borderId="0" xfId="0" applyNumberFormat="1" applyFont="1" applyFill="1" applyAlignment="1" applyProtection="1">
      <alignment/>
      <protection locked="0"/>
    </xf>
    <xf numFmtId="2" fontId="9" fillId="0" borderId="0" xfId="0" applyNumberFormat="1" applyFont="1" applyFill="1" applyAlignment="1" applyProtection="1">
      <alignment horizontal="center"/>
      <protection locked="0"/>
    </xf>
    <xf numFmtId="2" fontId="9" fillId="0" borderId="0" xfId="0" applyNumberFormat="1" applyFont="1" applyFill="1" applyBorder="1" applyAlignment="1" applyProtection="1">
      <alignment horizontal="center"/>
      <protection locked="0"/>
    </xf>
    <xf numFmtId="2" fontId="12"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6" fillId="0" borderId="0" xfId="0" applyNumberFormat="1" applyFont="1" applyAlignment="1" applyProtection="1">
      <alignment/>
      <protection locked="0"/>
    </xf>
    <xf numFmtId="2" fontId="9" fillId="0" borderId="0" xfId="0" applyNumberFormat="1" applyFont="1" applyFill="1" applyBorder="1" applyAlignment="1" applyProtection="1">
      <alignment/>
      <protection locked="0"/>
    </xf>
    <xf numFmtId="2" fontId="9" fillId="0" borderId="9" xfId="0" applyNumberFormat="1" applyFont="1" applyFill="1" applyBorder="1" applyAlignment="1" applyProtection="1">
      <alignment horizontal="center" wrapText="1"/>
      <protection locked="0"/>
    </xf>
    <xf numFmtId="2" fontId="9" fillId="0" borderId="10" xfId="0" applyNumberFormat="1" applyFont="1" applyFill="1" applyBorder="1" applyAlignment="1" applyProtection="1">
      <alignment horizontal="center" wrapText="1"/>
      <protection locked="0"/>
    </xf>
    <xf numFmtId="2" fontId="9" fillId="0" borderId="0" xfId="0" applyNumberFormat="1" applyFont="1" applyFill="1" applyAlignment="1" applyProtection="1">
      <alignment wrapText="1"/>
      <protection locked="0"/>
    </xf>
    <xf numFmtId="2" fontId="9" fillId="0" borderId="0" xfId="0" applyNumberFormat="1" applyFont="1" applyFill="1" applyBorder="1" applyAlignment="1" applyProtection="1" quotePrefix="1">
      <alignment horizontal="center"/>
      <protection locked="0"/>
    </xf>
    <xf numFmtId="2" fontId="9" fillId="27" borderId="10" xfId="0" applyNumberFormat="1" applyFont="1" applyFill="1" applyBorder="1" applyAlignment="1" applyProtection="1">
      <alignment horizontal="center" wrapText="1"/>
      <protection/>
    </xf>
    <xf numFmtId="2" fontId="6" fillId="0" borderId="0" xfId="0" applyNumberFormat="1" applyFont="1" applyAlignment="1" applyProtection="1">
      <alignment/>
      <protection/>
    </xf>
    <xf numFmtId="2" fontId="9" fillId="0" borderId="0" xfId="0" applyNumberFormat="1" applyFont="1" applyFill="1" applyAlignment="1" applyProtection="1">
      <alignment horizontal="center"/>
      <protection/>
    </xf>
    <xf numFmtId="2" fontId="9" fillId="0" borderId="0" xfId="0" applyNumberFormat="1" applyFont="1" applyFill="1" applyBorder="1" applyAlignment="1" applyProtection="1">
      <alignment horizontal="center"/>
      <protection/>
    </xf>
    <xf numFmtId="2" fontId="0" fillId="16" borderId="9" xfId="0" applyNumberFormat="1" applyFill="1" applyBorder="1" applyAlignment="1" applyProtection="1">
      <alignment/>
      <protection locked="0"/>
    </xf>
    <xf numFmtId="2" fontId="103" fillId="15" borderId="0" xfId="0" applyNumberFormat="1" applyFont="1" applyFill="1" applyAlignment="1" applyProtection="1">
      <alignment/>
      <protection locked="0"/>
    </xf>
    <xf numFmtId="2" fontId="22" fillId="10" borderId="9" xfId="31" applyNumberFormat="1" applyFont="1" applyFill="1" applyBorder="1" applyAlignment="1" applyProtection="1">
      <alignment horizontal="center" vertical="top" wrapText="1"/>
      <protection locked="0"/>
    </xf>
    <xf numFmtId="2" fontId="0" fillId="15" borderId="0" xfId="0" applyNumberFormat="1" applyFill="1" applyAlignment="1" applyProtection="1">
      <alignment/>
      <protection locked="0"/>
    </xf>
    <xf numFmtId="2" fontId="4" fillId="0" borderId="0" xfId="0" applyNumberFormat="1" applyFont="1" applyAlignment="1" applyProtection="1">
      <alignment/>
      <protection locked="0"/>
    </xf>
    <xf numFmtId="2" fontId="8" fillId="0" borderId="0" xfId="0" applyNumberFormat="1" applyFont="1" applyFill="1" applyAlignment="1" applyProtection="1">
      <alignment vertical="center"/>
      <protection locked="0"/>
    </xf>
    <xf numFmtId="2" fontId="9" fillId="9" borderId="0" xfId="0" applyNumberFormat="1" applyFont="1" applyFill="1" applyBorder="1" applyAlignment="1" applyProtection="1">
      <alignment horizontal="center" vertical="center" wrapText="1"/>
      <protection locked="0"/>
    </xf>
    <xf numFmtId="2" fontId="5" fillId="0" borderId="0" xfId="0" applyNumberFormat="1" applyFont="1" applyFill="1" applyAlignment="1" applyProtection="1">
      <alignment vertical="center"/>
      <protection locked="0"/>
    </xf>
    <xf numFmtId="2" fontId="6" fillId="9" borderId="0" xfId="0" applyNumberFormat="1" applyFont="1" applyFill="1" applyAlignment="1" applyProtection="1">
      <alignment/>
      <protection locked="0"/>
    </xf>
    <xf numFmtId="2" fontId="6" fillId="0" borderId="0" xfId="0" applyNumberFormat="1" applyFont="1" applyBorder="1" applyAlignment="1" applyProtection="1">
      <alignment/>
      <protection locked="0"/>
    </xf>
    <xf numFmtId="2" fontId="9" fillId="0" borderId="10" xfId="0" applyNumberFormat="1" applyFont="1" applyBorder="1" applyAlignment="1" applyProtection="1">
      <alignment horizontal="center"/>
      <protection locked="0"/>
    </xf>
    <xf numFmtId="2" fontId="9" fillId="9" borderId="0" xfId="0" applyNumberFormat="1" applyFont="1" applyFill="1" applyAlignment="1" applyProtection="1">
      <alignment horizontal="left"/>
      <protection locked="0"/>
    </xf>
    <xf numFmtId="2" fontId="9" fillId="0" borderId="0" xfId="0" applyNumberFormat="1" applyFont="1" applyBorder="1" applyAlignment="1" applyProtection="1">
      <alignment horizontal="center"/>
      <protection locked="0"/>
    </xf>
    <xf numFmtId="2" fontId="9" fillId="0" borderId="0" xfId="0" applyNumberFormat="1" applyFont="1" applyBorder="1" applyAlignment="1" applyProtection="1">
      <alignment/>
      <protection locked="0"/>
    </xf>
    <xf numFmtId="2" fontId="6" fillId="0" borderId="0" xfId="0" applyNumberFormat="1" applyFont="1" applyFill="1" applyBorder="1" applyAlignment="1" applyProtection="1" quotePrefix="1">
      <alignment horizontal="center"/>
      <protection locked="0"/>
    </xf>
    <xf numFmtId="2" fontId="6" fillId="0" borderId="0" xfId="0" applyNumberFormat="1" applyFont="1" applyFill="1" applyBorder="1" applyAlignment="1" applyProtection="1">
      <alignment horizontal="center"/>
      <protection locked="0"/>
    </xf>
    <xf numFmtId="2" fontId="8" fillId="0" borderId="0" xfId="0" applyNumberFormat="1" applyFont="1" applyFill="1" applyBorder="1" applyAlignment="1" applyProtection="1">
      <alignment horizontal="left"/>
      <protection locked="0"/>
    </xf>
    <xf numFmtId="2" fontId="9" fillId="0" borderId="0" xfId="0" applyNumberFormat="1" applyFont="1" applyAlignment="1" applyProtection="1">
      <alignment/>
      <protection locked="0"/>
    </xf>
    <xf numFmtId="2" fontId="9" fillId="0" borderId="0" xfId="0" applyNumberFormat="1" applyFont="1" applyBorder="1" applyAlignment="1" applyProtection="1">
      <alignment/>
      <protection locked="0"/>
    </xf>
    <xf numFmtId="2" fontId="8" fillId="0" borderId="0" xfId="0" applyNumberFormat="1" applyFont="1" applyFill="1" applyBorder="1" applyAlignment="1" applyProtection="1">
      <alignment/>
      <protection locked="0"/>
    </xf>
    <xf numFmtId="2" fontId="8" fillId="0" borderId="0" xfId="0" applyNumberFormat="1" applyFont="1" applyBorder="1" applyAlignment="1" applyProtection="1">
      <alignment/>
      <protection locked="0"/>
    </xf>
    <xf numFmtId="2" fontId="9" fillId="0" borderId="9" xfId="0" applyNumberFormat="1" applyFont="1" applyBorder="1" applyAlignment="1" applyProtection="1">
      <alignment horizontal="center"/>
      <protection locked="0"/>
    </xf>
    <xf numFmtId="2" fontId="9" fillId="0" borderId="18" xfId="0" applyNumberFormat="1" applyFont="1" applyFill="1" applyBorder="1" applyAlignment="1" applyProtection="1">
      <alignment horizontal="center"/>
      <protection locked="0"/>
    </xf>
    <xf numFmtId="2" fontId="9" fillId="0" borderId="0" xfId="0" applyNumberFormat="1" applyFont="1" applyFill="1" applyBorder="1" applyAlignment="1" applyProtection="1">
      <alignment/>
      <protection locked="0"/>
    </xf>
    <xf numFmtId="2" fontId="14" fillId="0" borderId="0" xfId="0" applyNumberFormat="1" applyFont="1" applyFill="1" applyBorder="1" applyAlignment="1" applyProtection="1" quotePrefix="1">
      <alignment horizontal="center"/>
      <protection locked="0"/>
    </xf>
    <xf numFmtId="2" fontId="32" fillId="0" borderId="0" xfId="0" applyNumberFormat="1" applyFont="1" applyFill="1" applyBorder="1" applyAlignment="1" applyProtection="1">
      <alignment/>
      <protection locked="0"/>
    </xf>
    <xf numFmtId="2" fontId="9" fillId="0" borderId="0" xfId="0" applyNumberFormat="1" applyFont="1" applyAlignment="1" applyProtection="1">
      <alignment horizontal="center"/>
      <protection locked="0"/>
    </xf>
    <xf numFmtId="2" fontId="8" fillId="0" borderId="0" xfId="0" applyNumberFormat="1" applyFont="1" applyBorder="1" applyAlignment="1" applyProtection="1">
      <alignment/>
      <protection locked="0"/>
    </xf>
    <xf numFmtId="2" fontId="9" fillId="0" borderId="13" xfId="0" applyNumberFormat="1" applyFont="1" applyFill="1" applyBorder="1" applyAlignment="1" applyProtection="1" quotePrefix="1">
      <alignment horizontal="center"/>
      <protection locked="0"/>
    </xf>
    <xf numFmtId="2" fontId="9" fillId="0" borderId="0" xfId="0" applyNumberFormat="1" applyFont="1" applyFill="1" applyBorder="1" applyAlignment="1" applyProtection="1">
      <alignment horizontal="right"/>
      <protection locked="0"/>
    </xf>
    <xf numFmtId="2" fontId="25" fillId="9" borderId="9" xfId="31" applyNumberFormat="1" applyFont="1" applyFill="1" applyBorder="1" applyAlignment="1" applyProtection="1">
      <alignment horizontal="center" vertical="top" wrapText="1"/>
      <protection locked="0"/>
    </xf>
    <xf numFmtId="2" fontId="25" fillId="0" borderId="9" xfId="31" applyNumberFormat="1" applyFont="1" applyFill="1" applyBorder="1" applyAlignment="1" applyProtection="1">
      <alignment horizontal="center" vertical="top" wrapText="1"/>
      <protection locked="0"/>
    </xf>
    <xf numFmtId="2" fontId="25" fillId="9" borderId="0" xfId="31" applyNumberFormat="1" applyFont="1" applyFill="1" applyBorder="1" applyAlignment="1" applyProtection="1">
      <alignment horizontal="center" vertical="top" wrapText="1"/>
      <protection locked="0"/>
    </xf>
    <xf numFmtId="2" fontId="23" fillId="9" borderId="0" xfId="31" applyNumberFormat="1" applyFont="1" applyFill="1" applyProtection="1">
      <alignment/>
      <protection locked="0"/>
    </xf>
    <xf numFmtId="2" fontId="23" fillId="9" borderId="0" xfId="31" applyNumberFormat="1" applyFont="1" applyFill="1" applyAlignment="1" applyProtection="1">
      <alignment horizontal="center" wrapText="1"/>
      <protection locked="0"/>
    </xf>
    <xf numFmtId="2" fontId="23" fillId="9" borderId="0" xfId="31" applyNumberFormat="1" applyFont="1" applyFill="1" applyAlignment="1" applyProtection="1">
      <alignment horizontal="center" vertical="top" wrapText="1"/>
      <protection locked="0"/>
    </xf>
    <xf numFmtId="2" fontId="25" fillId="9" borderId="0" xfId="31" applyNumberFormat="1" applyFont="1" applyFill="1" applyBorder="1" applyAlignment="1" applyProtection="1">
      <alignment vertical="top" wrapText="1"/>
      <protection locked="0"/>
    </xf>
    <xf numFmtId="2" fontId="25" fillId="9" borderId="0" xfId="31" applyNumberFormat="1" applyFont="1" applyFill="1" applyAlignment="1" applyProtection="1">
      <alignment vertical="top" wrapText="1"/>
      <protection locked="0"/>
    </xf>
    <xf numFmtId="2" fontId="24" fillId="9" borderId="0" xfId="31" applyNumberFormat="1" applyFont="1" applyFill="1" applyProtection="1">
      <alignment/>
      <protection locked="0"/>
    </xf>
    <xf numFmtId="2" fontId="25" fillId="9" borderId="9" xfId="31" applyNumberFormat="1" applyFont="1" applyFill="1" applyBorder="1" applyAlignment="1" applyProtection="1">
      <alignment horizontal="center" vertical="top"/>
      <protection locked="0"/>
    </xf>
    <xf numFmtId="2" fontId="25" fillId="0" borderId="0" xfId="31" applyNumberFormat="1" applyFont="1" applyFill="1" applyBorder="1" applyAlignment="1" applyProtection="1">
      <alignment horizontal="center" vertical="top" wrapText="1"/>
      <protection locked="0"/>
    </xf>
    <xf numFmtId="2" fontId="25" fillId="15" borderId="0" xfId="31" applyNumberFormat="1" applyFont="1" applyFill="1" applyBorder="1" applyAlignment="1" applyProtection="1">
      <alignment horizontal="center" vertical="top" wrapText="1"/>
      <protection locked="0"/>
    </xf>
    <xf numFmtId="2" fontId="23" fillId="9" borderId="0" xfId="31" applyNumberFormat="1" applyFont="1" applyFill="1" applyAlignment="1" applyProtection="1">
      <alignment horizontal="center"/>
      <protection locked="0"/>
    </xf>
    <xf numFmtId="2" fontId="25" fillId="9" borderId="13" xfId="31" applyNumberFormat="1" applyFont="1" applyFill="1" applyBorder="1" applyAlignment="1" applyProtection="1">
      <alignment vertical="top" wrapText="1"/>
      <protection locked="0"/>
    </xf>
    <xf numFmtId="2" fontId="104" fillId="15" borderId="0" xfId="31" applyNumberFormat="1" applyFont="1" applyFill="1" applyAlignment="1" applyProtection="1">
      <alignment horizontal="center"/>
      <protection locked="0"/>
    </xf>
    <xf numFmtId="2" fontId="25" fillId="9" borderId="36" xfId="31" applyNumberFormat="1" applyFont="1" applyFill="1" applyBorder="1" applyAlignment="1" applyProtection="1">
      <alignment vertical="top" wrapText="1"/>
      <protection locked="0"/>
    </xf>
    <xf numFmtId="2" fontId="25" fillId="0" borderId="0" xfId="31" applyNumberFormat="1" applyFont="1" applyFill="1" applyBorder="1" applyAlignment="1" applyProtection="1">
      <alignment vertical="top" wrapText="1"/>
      <protection locked="0"/>
    </xf>
    <xf numFmtId="2" fontId="25" fillId="0" borderId="0" xfId="31" applyNumberFormat="1" applyFont="1" applyFill="1" applyAlignment="1" applyProtection="1">
      <alignment vertical="top" wrapText="1"/>
      <protection locked="0"/>
    </xf>
    <xf numFmtId="2" fontId="25" fillId="9" borderId="0" xfId="31" applyNumberFormat="1" applyFont="1" applyFill="1" applyBorder="1" applyAlignment="1" applyProtection="1">
      <alignment horizontal="left" vertical="top"/>
      <protection locked="0"/>
    </xf>
    <xf numFmtId="2" fontId="24" fillId="9" borderId="0" xfId="31" applyNumberFormat="1" applyFont="1" applyFill="1" applyBorder="1" applyProtection="1">
      <alignment/>
      <protection locked="0"/>
    </xf>
    <xf numFmtId="2" fontId="24" fillId="0" borderId="0" xfId="31" applyNumberFormat="1" applyFont="1" applyFill="1" applyBorder="1" applyProtection="1">
      <alignment/>
      <protection locked="0"/>
    </xf>
    <xf numFmtId="2" fontId="25" fillId="15" borderId="0" xfId="31" applyNumberFormat="1" applyFont="1" applyFill="1" applyBorder="1" applyAlignment="1" applyProtection="1">
      <alignment horizontal="left" vertical="top"/>
      <protection locked="0"/>
    </xf>
    <xf numFmtId="2" fontId="25" fillId="15" borderId="0" xfId="31" applyNumberFormat="1" applyFont="1" applyFill="1" applyBorder="1" applyAlignment="1" applyProtection="1">
      <alignment vertical="top" wrapText="1"/>
      <protection locked="0"/>
    </xf>
    <xf numFmtId="2" fontId="25" fillId="0" borderId="9" xfId="31" applyNumberFormat="1" applyFont="1" applyFill="1" applyBorder="1" applyAlignment="1" applyProtection="1" quotePrefix="1">
      <alignment horizontal="center" vertical="top" wrapText="1"/>
      <protection locked="0"/>
    </xf>
    <xf numFmtId="2" fontId="25" fillId="15" borderId="0" xfId="31" applyNumberFormat="1" applyFont="1" applyFill="1" applyBorder="1" applyAlignment="1" applyProtection="1" quotePrefix="1">
      <alignment vertical="top" wrapText="1"/>
      <protection locked="0"/>
    </xf>
    <xf numFmtId="2" fontId="24" fillId="15" borderId="0" xfId="31" applyNumberFormat="1" applyFont="1" applyFill="1" applyBorder="1" applyAlignment="1" applyProtection="1">
      <alignment horizontal="left" vertical="top" wrapText="1"/>
      <protection locked="0"/>
    </xf>
    <xf numFmtId="2" fontId="0" fillId="0" borderId="0" xfId="0" applyNumberFormat="1" applyAlignment="1" applyProtection="1">
      <alignment/>
      <protection locked="0"/>
    </xf>
    <xf numFmtId="2" fontId="121" fillId="15" borderId="9" xfId="31" applyNumberFormat="1" applyFont="1" applyFill="1" applyBorder="1" applyAlignment="1" applyProtection="1">
      <alignment horizontal="center" vertical="top" wrapText="1"/>
      <protection locked="0"/>
    </xf>
    <xf numFmtId="2" fontId="22" fillId="16" borderId="9" xfId="31" applyNumberFormat="1" applyFont="1" applyFill="1" applyBorder="1" applyAlignment="1" applyProtection="1" quotePrefix="1">
      <alignment horizontal="center" vertical="top" wrapText="1"/>
      <protection/>
    </xf>
    <xf numFmtId="2" fontId="22" fillId="16" borderId="9" xfId="31" applyNumberFormat="1" applyFont="1" applyFill="1" applyBorder="1" applyAlignment="1" applyProtection="1">
      <alignment horizontal="center" vertical="top" wrapText="1"/>
      <protection/>
    </xf>
    <xf numFmtId="2" fontId="27" fillId="23" borderId="9" xfId="31" applyNumberFormat="1" applyFont="1" applyFill="1" applyBorder="1" applyAlignment="1" applyProtection="1">
      <alignment horizontal="center" vertical="top" wrapText="1"/>
      <protection/>
    </xf>
    <xf numFmtId="2" fontId="25" fillId="16" borderId="9" xfId="31" applyNumberFormat="1" applyFont="1" applyFill="1" applyBorder="1" applyAlignment="1" applyProtection="1">
      <alignment horizontal="center" vertical="top" wrapText="1"/>
      <protection/>
    </xf>
    <xf numFmtId="2" fontId="27" fillId="16" borderId="9" xfId="31" applyNumberFormat="1" applyFont="1" applyFill="1" applyBorder="1" applyAlignment="1" applyProtection="1">
      <alignment horizontal="center" vertical="top" wrapText="1"/>
      <protection/>
    </xf>
    <xf numFmtId="2" fontId="25" fillId="0" borderId="0" xfId="31" applyNumberFormat="1" applyFont="1" applyFill="1" applyBorder="1" applyAlignment="1" applyProtection="1">
      <alignment vertical="top" wrapText="1"/>
      <protection/>
    </xf>
    <xf numFmtId="2" fontId="25" fillId="9" borderId="0" xfId="31" applyNumberFormat="1" applyFont="1" applyFill="1" applyBorder="1" applyAlignment="1" applyProtection="1">
      <alignment vertical="top" wrapText="1"/>
      <protection/>
    </xf>
    <xf numFmtId="2" fontId="24" fillId="9" borderId="0" xfId="31" applyNumberFormat="1" applyFont="1" applyFill="1" applyProtection="1">
      <alignment/>
      <protection/>
    </xf>
    <xf numFmtId="2" fontId="25" fillId="9" borderId="36" xfId="31" applyNumberFormat="1" applyFont="1" applyFill="1" applyBorder="1" applyAlignment="1" applyProtection="1">
      <alignment vertical="top" wrapText="1"/>
      <protection/>
    </xf>
    <xf numFmtId="2" fontId="23" fillId="9" borderId="0" xfId="31" applyNumberFormat="1" applyFont="1" applyFill="1" applyAlignment="1" applyProtection="1">
      <alignment horizontal="center" wrapText="1"/>
      <protection/>
    </xf>
    <xf numFmtId="2" fontId="23" fillId="9" borderId="0" xfId="31" applyNumberFormat="1" applyFont="1" applyFill="1" applyAlignment="1" applyProtection="1">
      <alignment horizontal="center" vertical="top" wrapText="1"/>
      <protection/>
    </xf>
    <xf numFmtId="2" fontId="25" fillId="9" borderId="0" xfId="31" applyNumberFormat="1" applyFont="1" applyFill="1" applyAlignment="1" applyProtection="1">
      <alignment vertical="top" wrapText="1"/>
      <protection/>
    </xf>
    <xf numFmtId="2" fontId="25" fillId="10" borderId="9" xfId="31" applyNumberFormat="1" applyFont="1" applyFill="1" applyBorder="1" applyAlignment="1" applyProtection="1">
      <alignment horizontal="center" vertical="top" wrapText="1"/>
      <protection/>
    </xf>
    <xf numFmtId="2" fontId="25" fillId="0" borderId="36" xfId="31" applyNumberFormat="1" applyFont="1" applyFill="1" applyBorder="1" applyAlignment="1" applyProtection="1">
      <alignment vertical="top" wrapText="1"/>
      <protection/>
    </xf>
    <xf numFmtId="2" fontId="23" fillId="0" borderId="0" xfId="31" applyNumberFormat="1" applyFont="1" applyFill="1" applyAlignment="1" applyProtection="1">
      <alignment horizontal="center" wrapText="1"/>
      <protection/>
    </xf>
    <xf numFmtId="2" fontId="23" fillId="0" borderId="0" xfId="31" applyNumberFormat="1" applyFont="1" applyFill="1" applyAlignment="1" applyProtection="1">
      <alignment horizontal="center" vertical="top" wrapText="1"/>
      <protection/>
    </xf>
    <xf numFmtId="2" fontId="22" fillId="16" borderId="9" xfId="31" applyNumberFormat="1" applyFont="1" applyFill="1" applyBorder="1" applyAlignment="1" applyProtection="1">
      <alignment horizontal="center" vertical="top"/>
      <protection/>
    </xf>
    <xf numFmtId="2" fontId="26" fillId="10" borderId="9" xfId="31" applyNumberFormat="1" applyFont="1" applyFill="1" applyBorder="1" applyAlignment="1" applyProtection="1">
      <alignment horizontal="center" vertical="top"/>
      <protection/>
    </xf>
    <xf numFmtId="2" fontId="22" fillId="10" borderId="9" xfId="31" applyNumberFormat="1" applyFont="1" applyFill="1" applyBorder="1" applyAlignment="1" applyProtection="1">
      <alignment horizontal="center" vertical="top" wrapText="1"/>
      <protection/>
    </xf>
    <xf numFmtId="2" fontId="24" fillId="10" borderId="0" xfId="31" applyNumberFormat="1" applyFont="1" applyFill="1" applyProtection="1">
      <alignment/>
      <protection/>
    </xf>
    <xf numFmtId="0" fontId="0" fillId="16" borderId="9" xfId="0" applyFill="1" applyBorder="1" applyAlignment="1" applyProtection="1">
      <alignment/>
      <protection/>
    </xf>
    <xf numFmtId="0" fontId="22" fillId="10" borderId="9" xfId="31" applyFont="1" applyFill="1" applyBorder="1" applyAlignment="1" applyProtection="1">
      <alignment horizontal="center" vertical="top" wrapText="1"/>
      <protection/>
    </xf>
    <xf numFmtId="2" fontId="23" fillId="9" borderId="9" xfId="27" applyNumberFormat="1" applyFont="1" applyFill="1" applyBorder="1" applyAlignment="1" applyProtection="1">
      <alignment horizontal="center" vertical="top" wrapText="1"/>
      <protection locked="0"/>
    </xf>
    <xf numFmtId="2" fontId="10" fillId="9" borderId="0" xfId="0" applyNumberFormat="1" applyFont="1" applyFill="1" applyBorder="1" applyAlignment="1" applyProtection="1">
      <alignment horizontal="center" vertical="top" wrapText="1"/>
      <protection locked="0"/>
    </xf>
    <xf numFmtId="2" fontId="8" fillId="9" borderId="0" xfId="0" applyNumberFormat="1" applyFont="1" applyFill="1" applyBorder="1" applyAlignment="1" applyProtection="1">
      <alignment horizontal="center" vertical="top" wrapText="1"/>
      <protection locked="0"/>
    </xf>
    <xf numFmtId="2" fontId="9" fillId="9" borderId="0" xfId="0" applyNumberFormat="1" applyFont="1" applyFill="1" applyAlignment="1" applyProtection="1">
      <alignment vertical="top" wrapText="1"/>
      <protection locked="0"/>
    </xf>
    <xf numFmtId="2" fontId="9" fillId="9" borderId="9" xfId="0" applyNumberFormat="1" applyFont="1" applyFill="1" applyBorder="1" applyAlignment="1" applyProtection="1">
      <alignment horizontal="center" vertical="top" wrapText="1"/>
      <protection locked="0"/>
    </xf>
    <xf numFmtId="2" fontId="9" fillId="9" borderId="9" xfId="0" applyNumberFormat="1" applyFont="1" applyFill="1" applyBorder="1" applyAlignment="1" applyProtection="1">
      <alignment horizontal="center" vertical="center" wrapText="1"/>
      <protection locked="0"/>
    </xf>
    <xf numFmtId="2" fontId="9" fillId="9" borderId="0" xfId="0" applyNumberFormat="1" applyFont="1" applyFill="1" applyBorder="1" applyAlignment="1" applyProtection="1">
      <alignment horizontal="center" vertical="top" wrapText="1"/>
      <protection locked="0"/>
    </xf>
    <xf numFmtId="2" fontId="9" fillId="9" borderId="17" xfId="0" applyNumberFormat="1" applyFont="1" applyFill="1" applyBorder="1" applyAlignment="1" applyProtection="1">
      <alignment horizontal="center" vertical="top" wrapText="1"/>
      <protection locked="0"/>
    </xf>
    <xf numFmtId="2" fontId="9" fillId="9" borderId="0" xfId="0" applyNumberFormat="1" applyFont="1" applyFill="1" applyAlignment="1" applyProtection="1">
      <alignment horizontal="center" vertical="top" wrapText="1"/>
      <protection locked="0"/>
    </xf>
    <xf numFmtId="2" fontId="9" fillId="9" borderId="13" xfId="0" applyNumberFormat="1" applyFont="1" applyFill="1" applyBorder="1" applyAlignment="1" applyProtection="1">
      <alignment horizontal="center" vertical="top" wrapText="1"/>
      <protection locked="0"/>
    </xf>
    <xf numFmtId="2" fontId="9" fillId="0" borderId="9" xfId="0" applyNumberFormat="1" applyFont="1" applyFill="1" applyBorder="1" applyAlignment="1" applyProtection="1">
      <alignment horizontal="center" vertical="top" wrapText="1"/>
      <protection locked="0"/>
    </xf>
    <xf numFmtId="2" fontId="9" fillId="9" borderId="0" xfId="0" applyNumberFormat="1" applyFont="1" applyFill="1" applyAlignment="1" applyProtection="1">
      <alignment horizontal="center"/>
      <protection locked="0"/>
    </xf>
    <xf numFmtId="2" fontId="9" fillId="9" borderId="0" xfId="0" applyNumberFormat="1" applyFont="1" applyFill="1" applyAlignment="1" applyProtection="1">
      <alignment/>
      <protection locked="0"/>
    </xf>
    <xf numFmtId="2" fontId="10" fillId="9" borderId="0" xfId="0" applyNumberFormat="1" applyFont="1" applyFill="1" applyAlignment="1" applyProtection="1">
      <alignment horizontal="center"/>
      <protection locked="0"/>
    </xf>
    <xf numFmtId="2" fontId="9" fillId="12" borderId="0" xfId="0" applyNumberFormat="1" applyFont="1" applyFill="1" applyBorder="1" applyAlignment="1" applyProtection="1">
      <alignment horizontal="center" vertical="top" wrapText="1"/>
      <protection locked="0"/>
    </xf>
    <xf numFmtId="2" fontId="17" fillId="9" borderId="0" xfId="0" applyNumberFormat="1" applyFont="1" applyFill="1" applyBorder="1" applyAlignment="1" applyProtection="1">
      <alignment horizontal="center" vertical="top" wrapText="1"/>
      <protection locked="0"/>
    </xf>
    <xf numFmtId="2" fontId="10" fillId="9" borderId="0" xfId="0" applyNumberFormat="1" applyFont="1" applyFill="1" applyBorder="1" applyAlignment="1" applyProtection="1">
      <alignment/>
      <protection locked="0"/>
    </xf>
    <xf numFmtId="2" fontId="9" fillId="9" borderId="0" xfId="0" applyNumberFormat="1" applyFont="1" applyFill="1" applyBorder="1" applyAlignment="1" applyProtection="1">
      <alignment/>
      <protection locked="0"/>
    </xf>
    <xf numFmtId="2" fontId="9" fillId="12" borderId="9" xfId="0" applyNumberFormat="1" applyFont="1" applyFill="1" applyBorder="1" applyAlignment="1" applyProtection="1">
      <alignment horizontal="center" vertical="top" wrapText="1"/>
      <protection locked="0"/>
    </xf>
    <xf numFmtId="2" fontId="9" fillId="9" borderId="0" xfId="0" applyNumberFormat="1" applyFont="1" applyFill="1" applyBorder="1" applyAlignment="1" applyProtection="1">
      <alignment horizontal="left" vertical="top" wrapText="1"/>
      <protection locked="0"/>
    </xf>
    <xf numFmtId="2" fontId="10" fillId="9" borderId="0" xfId="0" applyNumberFormat="1" applyFont="1" applyFill="1" applyAlignment="1" applyProtection="1">
      <alignment horizontal="center" vertical="top" wrapText="1"/>
      <protection locked="0"/>
    </xf>
    <xf numFmtId="2" fontId="10" fillId="9" borderId="0" xfId="0" applyNumberFormat="1" applyFont="1" applyFill="1" applyAlignment="1" applyProtection="1">
      <alignment/>
      <protection locked="0"/>
    </xf>
    <xf numFmtId="2" fontId="9" fillId="12" borderId="13" xfId="0" applyNumberFormat="1" applyFont="1" applyFill="1" applyBorder="1" applyAlignment="1" applyProtection="1">
      <alignment horizontal="center" vertical="top" wrapText="1"/>
      <protection locked="0"/>
    </xf>
    <xf numFmtId="2" fontId="10" fillId="12" borderId="0" xfId="0" applyNumberFormat="1" applyFont="1" applyFill="1" applyAlignment="1" applyProtection="1">
      <alignment vertical="top" wrapText="1"/>
      <protection locked="0"/>
    </xf>
    <xf numFmtId="2" fontId="9" fillId="9" borderId="0" xfId="0" applyNumberFormat="1" applyFont="1" applyFill="1" applyAlignment="1" applyProtection="1">
      <alignment/>
      <protection locked="0"/>
    </xf>
    <xf numFmtId="2" fontId="9" fillId="0" borderId="0" xfId="0" applyNumberFormat="1" applyFont="1" applyFill="1" applyBorder="1" applyAlignment="1" applyProtection="1">
      <alignment horizontal="center" vertical="top" wrapText="1"/>
      <protection locked="0"/>
    </xf>
    <xf numFmtId="2" fontId="10" fillId="9" borderId="0" xfId="0" applyNumberFormat="1" applyFont="1" applyFill="1" applyAlignment="1" applyProtection="1">
      <alignment vertical="top" wrapText="1"/>
      <protection locked="0"/>
    </xf>
    <xf numFmtId="2" fontId="10" fillId="9" borderId="0" xfId="0" applyNumberFormat="1" applyFont="1" applyFill="1" applyAlignment="1" applyProtection="1">
      <alignment/>
      <protection locked="0"/>
    </xf>
    <xf numFmtId="2" fontId="10" fillId="0" borderId="0" xfId="0" applyNumberFormat="1" applyFont="1" applyFill="1" applyAlignment="1" applyProtection="1">
      <alignment vertical="top" wrapText="1"/>
      <protection locked="0"/>
    </xf>
    <xf numFmtId="2" fontId="9" fillId="12" borderId="0" xfId="0" applyNumberFormat="1" applyFont="1" applyFill="1" applyAlignment="1" applyProtection="1">
      <alignment/>
      <protection locked="0"/>
    </xf>
    <xf numFmtId="2" fontId="9" fillId="0" borderId="0" xfId="0" applyNumberFormat="1" applyFont="1" applyFill="1" applyAlignment="1" applyProtection="1">
      <alignment vertical="top" wrapText="1"/>
      <protection locked="0"/>
    </xf>
    <xf numFmtId="2" fontId="9" fillId="16" borderId="0" xfId="0" applyNumberFormat="1" applyFont="1" applyFill="1" applyAlignment="1" applyProtection="1">
      <alignment vertical="top" wrapText="1"/>
      <protection/>
    </xf>
    <xf numFmtId="2" fontId="9" fillId="16" borderId="9" xfId="0" applyNumberFormat="1" applyFont="1" applyFill="1" applyBorder="1" applyAlignment="1" applyProtection="1">
      <alignment horizontal="center" vertical="top" wrapText="1"/>
      <protection/>
    </xf>
    <xf numFmtId="2" fontId="9" fillId="16" borderId="0" xfId="0" applyNumberFormat="1" applyFont="1" applyFill="1" applyBorder="1" applyAlignment="1" applyProtection="1">
      <alignment horizontal="center" vertical="top" wrapText="1"/>
      <protection/>
    </xf>
    <xf numFmtId="2" fontId="9" fillId="16" borderId="9" xfId="0" applyNumberFormat="1" applyFont="1" applyFill="1" applyBorder="1" applyAlignment="1" applyProtection="1">
      <alignment horizontal="center" wrapText="1"/>
      <protection/>
    </xf>
    <xf numFmtId="2" fontId="8" fillId="16" borderId="9" xfId="0" applyNumberFormat="1" applyFont="1" applyFill="1" applyBorder="1" applyAlignment="1" applyProtection="1">
      <alignment horizontal="center" vertical="top" wrapText="1"/>
      <protection/>
    </xf>
    <xf numFmtId="2" fontId="9" fillId="16" borderId="9" xfId="0" applyNumberFormat="1" applyFont="1" applyFill="1" applyBorder="1" applyAlignment="1" applyProtection="1">
      <alignment horizontal="center"/>
      <protection/>
    </xf>
    <xf numFmtId="2" fontId="6" fillId="16" borderId="0" xfId="0" applyNumberFormat="1" applyFont="1" applyFill="1" applyAlignment="1" applyProtection="1">
      <alignment/>
      <protection/>
    </xf>
    <xf numFmtId="2" fontId="9" fillId="16" borderId="0" xfId="0" applyNumberFormat="1" applyFont="1" applyFill="1" applyAlignment="1" applyProtection="1">
      <alignment horizontal="center"/>
      <protection/>
    </xf>
    <xf numFmtId="2" fontId="16" fillId="9" borderId="0" xfId="0" applyNumberFormat="1" applyFont="1" applyFill="1" applyBorder="1" applyAlignment="1" applyProtection="1">
      <alignment horizontal="center" vertical="top"/>
      <protection locked="0"/>
    </xf>
    <xf numFmtId="2" fontId="8" fillId="9" borderId="0" xfId="0" applyNumberFormat="1" applyFont="1" applyFill="1" applyBorder="1" applyAlignment="1" applyProtection="1">
      <alignment horizontal="center" wrapText="1"/>
      <protection locked="0"/>
    </xf>
    <xf numFmtId="2" fontId="8" fillId="9" borderId="0" xfId="0" applyNumberFormat="1" applyFont="1" applyFill="1" applyBorder="1" applyAlignment="1" applyProtection="1">
      <alignment horizontal="center" vertical="top"/>
      <protection locked="0"/>
    </xf>
    <xf numFmtId="2" fontId="8" fillId="0" borderId="9" xfId="0" applyNumberFormat="1" applyFont="1" applyFill="1" applyBorder="1" applyAlignment="1" applyProtection="1">
      <alignment horizontal="center" vertical="center" wrapText="1"/>
      <protection locked="0"/>
    </xf>
    <xf numFmtId="2" fontId="8" fillId="9" borderId="9" xfId="0" applyNumberFormat="1" applyFont="1" applyFill="1" applyBorder="1" applyAlignment="1" applyProtection="1">
      <alignment horizontal="center" vertical="center" wrapText="1"/>
      <protection locked="0"/>
    </xf>
    <xf numFmtId="2" fontId="9" fillId="0" borderId="4" xfId="0" applyNumberFormat="1" applyFont="1" applyFill="1" applyBorder="1" applyAlignment="1" applyProtection="1">
      <alignment/>
      <protection locked="0"/>
    </xf>
    <xf numFmtId="2" fontId="9" fillId="0" borderId="11" xfId="0" applyNumberFormat="1" applyFont="1" applyFill="1" applyBorder="1" applyAlignment="1" applyProtection="1">
      <alignment/>
      <protection locked="0"/>
    </xf>
    <xf numFmtId="2" fontId="9" fillId="0" borderId="16" xfId="0" applyNumberFormat="1" applyFont="1" applyFill="1" applyBorder="1" applyAlignment="1" applyProtection="1">
      <alignment horizontal="center" vertical="top" wrapText="1"/>
      <protection locked="0"/>
    </xf>
    <xf numFmtId="2" fontId="9" fillId="0" borderId="36" xfId="0" applyNumberFormat="1" applyFont="1" applyFill="1" applyBorder="1" applyAlignment="1" applyProtection="1">
      <alignment/>
      <protection locked="0"/>
    </xf>
    <xf numFmtId="2" fontId="10" fillId="0" borderId="4" xfId="0" applyNumberFormat="1" applyFont="1" applyFill="1" applyBorder="1" applyAlignment="1" applyProtection="1">
      <alignment horizontal="center" vertical="top" wrapText="1"/>
      <protection locked="0"/>
    </xf>
    <xf numFmtId="2" fontId="10" fillId="0" borderId="16" xfId="0" applyNumberFormat="1" applyFont="1" applyFill="1" applyBorder="1" applyAlignment="1" applyProtection="1">
      <alignment horizontal="center" vertical="top" wrapText="1"/>
      <protection locked="0"/>
    </xf>
    <xf numFmtId="2" fontId="9" fillId="9" borderId="16" xfId="0" applyNumberFormat="1" applyFont="1" applyFill="1" applyBorder="1" applyAlignment="1" applyProtection="1">
      <alignment horizontal="center" vertical="top" wrapText="1"/>
      <protection locked="0"/>
    </xf>
    <xf numFmtId="2" fontId="9" fillId="9" borderId="10" xfId="0" applyNumberFormat="1" applyFont="1" applyFill="1" applyBorder="1" applyAlignment="1" applyProtection="1">
      <alignment horizontal="center" vertical="top" wrapText="1"/>
      <protection locked="0"/>
    </xf>
    <xf numFmtId="2" fontId="9" fillId="0" borderId="0" xfId="0" applyNumberFormat="1" applyFont="1" applyFill="1" applyBorder="1" applyAlignment="1" applyProtection="1">
      <alignment horizontal="center" vertical="center" wrapText="1"/>
      <protection locked="0"/>
    </xf>
    <xf numFmtId="2" fontId="9" fillId="0" borderId="15" xfId="0" applyNumberFormat="1" applyFont="1" applyFill="1" applyBorder="1" applyAlignment="1" applyProtection="1">
      <alignment horizontal="center" vertical="center" wrapText="1"/>
      <protection locked="0"/>
    </xf>
    <xf numFmtId="2" fontId="8" fillId="9" borderId="0" xfId="0" applyNumberFormat="1" applyFont="1" applyFill="1" applyBorder="1" applyAlignment="1" applyProtection="1">
      <alignment horizontal="left"/>
      <protection locked="0"/>
    </xf>
    <xf numFmtId="2" fontId="9" fillId="9" borderId="11" xfId="0" applyNumberFormat="1" applyFont="1" applyFill="1" applyBorder="1" applyAlignment="1" applyProtection="1">
      <alignment/>
      <protection locked="0"/>
    </xf>
    <xf numFmtId="2" fontId="9" fillId="10" borderId="9" xfId="0" applyNumberFormat="1" applyFont="1" applyFill="1" applyBorder="1" applyAlignment="1" applyProtection="1">
      <alignment horizontal="center" vertical="top" wrapText="1"/>
      <protection/>
    </xf>
    <xf numFmtId="2" fontId="9" fillId="11" borderId="16" xfId="0" applyNumberFormat="1" applyFont="1" applyFill="1" applyBorder="1" applyAlignment="1" applyProtection="1">
      <alignment horizontal="center" vertical="top" wrapText="1"/>
      <protection/>
    </xf>
    <xf numFmtId="2" fontId="9" fillId="17" borderId="9" xfId="0" applyNumberFormat="1" applyFont="1" applyFill="1" applyBorder="1" applyAlignment="1" applyProtection="1">
      <alignment horizontal="center" vertical="top"/>
      <protection/>
    </xf>
    <xf numFmtId="2" fontId="9" fillId="17" borderId="9" xfId="0" applyNumberFormat="1" applyFont="1" applyFill="1" applyBorder="1" applyAlignment="1" applyProtection="1">
      <alignment horizontal="center" vertical="top" wrapText="1"/>
      <protection/>
    </xf>
    <xf numFmtId="2" fontId="16" fillId="9" borderId="0" xfId="0" applyNumberFormat="1" applyFont="1" applyFill="1" applyAlignment="1" applyProtection="1">
      <alignment/>
      <protection locked="0"/>
    </xf>
    <xf numFmtId="2" fontId="8" fillId="9" borderId="9" xfId="0" applyNumberFormat="1" applyFont="1" applyFill="1" applyBorder="1" applyAlignment="1" applyProtection="1">
      <alignment horizontal="center" vertical="top" wrapText="1"/>
      <protection locked="0"/>
    </xf>
    <xf numFmtId="2" fontId="10" fillId="11" borderId="9" xfId="0" applyNumberFormat="1" applyFont="1" applyFill="1" applyBorder="1" applyAlignment="1" applyProtection="1">
      <alignment horizontal="center"/>
      <protection/>
    </xf>
    <xf numFmtId="2" fontId="15" fillId="11" borderId="9" xfId="0" applyNumberFormat="1" applyFont="1" applyFill="1" applyBorder="1" applyAlignment="1" applyProtection="1">
      <alignment horizontal="center"/>
      <protection/>
    </xf>
    <xf numFmtId="2" fontId="9" fillId="9" borderId="18" xfId="0" applyNumberFormat="1" applyFont="1" applyFill="1" applyBorder="1" applyAlignment="1" applyProtection="1">
      <alignment horizontal="center"/>
      <protection locked="0"/>
    </xf>
    <xf numFmtId="2" fontId="9" fillId="9" borderId="9" xfId="0" applyNumberFormat="1" applyFont="1" applyFill="1" applyBorder="1" applyAlignment="1" applyProtection="1">
      <alignment horizontal="center"/>
      <protection locked="0"/>
    </xf>
    <xf numFmtId="2" fontId="9" fillId="9" borderId="0" xfId="0" applyNumberFormat="1" applyFont="1" applyFill="1" applyBorder="1" applyAlignment="1" applyProtection="1">
      <alignment horizontal="center"/>
      <protection locked="0"/>
    </xf>
    <xf numFmtId="2" fontId="9" fillId="9" borderId="36" xfId="0" applyNumberFormat="1" applyFont="1" applyFill="1" applyBorder="1" applyAlignment="1" applyProtection="1">
      <alignment horizontal="center"/>
      <protection locked="0"/>
    </xf>
    <xf numFmtId="2" fontId="9" fillId="9" borderId="11" xfId="0" applyNumberFormat="1" applyFont="1" applyFill="1" applyBorder="1" applyAlignment="1" applyProtection="1">
      <alignment horizontal="center"/>
      <protection locked="0"/>
    </xf>
    <xf numFmtId="2" fontId="9" fillId="9" borderId="12" xfId="0" applyNumberFormat="1" applyFont="1" applyFill="1" applyBorder="1" applyAlignment="1" applyProtection="1">
      <alignment horizontal="center" vertical="top" wrapText="1"/>
      <protection locked="0"/>
    </xf>
    <xf numFmtId="2" fontId="9" fillId="17" borderId="36" xfId="0" applyNumberFormat="1" applyFont="1" applyFill="1" applyBorder="1" applyAlignment="1" applyProtection="1">
      <alignment horizontal="center" vertical="center" wrapText="1"/>
      <protection/>
    </xf>
    <xf numFmtId="2" fontId="9" fillId="0" borderId="36" xfId="0" applyNumberFormat="1" applyFont="1" applyFill="1" applyBorder="1" applyAlignment="1" applyProtection="1">
      <alignment horizontal="center"/>
      <protection locked="0"/>
    </xf>
    <xf numFmtId="2" fontId="9" fillId="0" borderId="9" xfId="0" applyNumberFormat="1" applyFont="1" applyFill="1" applyBorder="1" applyAlignment="1" applyProtection="1">
      <alignment horizontal="center" vertical="center" wrapText="1"/>
      <protection locked="0"/>
    </xf>
    <xf numFmtId="2" fontId="9" fillId="0" borderId="11" xfId="0" applyNumberFormat="1" applyFont="1" applyFill="1" applyBorder="1" applyAlignment="1" applyProtection="1">
      <alignment horizontal="center"/>
      <protection locked="0"/>
    </xf>
    <xf numFmtId="2" fontId="8" fillId="9" borderId="12" xfId="0" applyNumberFormat="1" applyFont="1" applyFill="1" applyBorder="1" applyAlignment="1" applyProtection="1">
      <alignment horizontal="center" vertical="center" wrapText="1"/>
      <protection locked="0"/>
    </xf>
    <xf numFmtId="2" fontId="9" fillId="9" borderId="12" xfId="0" applyNumberFormat="1" applyFont="1" applyFill="1" applyBorder="1" applyAlignment="1" applyProtection="1">
      <alignment horizontal="right" vertical="top" wrapText="1"/>
      <protection locked="0"/>
    </xf>
    <xf numFmtId="2" fontId="9" fillId="9" borderId="0" xfId="0" applyNumberFormat="1" applyFont="1" applyFill="1" applyBorder="1" applyAlignment="1" applyProtection="1">
      <alignment horizontal="right" vertical="top" wrapText="1"/>
      <protection locked="0"/>
    </xf>
    <xf numFmtId="2" fontId="16" fillId="0" borderId="0" xfId="0" applyNumberFormat="1" applyFont="1" applyAlignment="1" applyProtection="1">
      <alignment/>
      <protection locked="0"/>
    </xf>
    <xf numFmtId="2" fontId="9" fillId="0" borderId="16" xfId="0" applyNumberFormat="1" applyFont="1" applyFill="1" applyBorder="1" applyAlignment="1" applyProtection="1">
      <alignment horizontal="center" vertical="center" wrapText="1"/>
      <protection locked="0"/>
    </xf>
    <xf numFmtId="2" fontId="9" fillId="0" borderId="0" xfId="0" applyNumberFormat="1" applyFont="1" applyFill="1" applyBorder="1" applyAlignment="1" applyProtection="1">
      <alignment horizontal="left"/>
      <protection locked="0"/>
    </xf>
    <xf numFmtId="2" fontId="13" fillId="0" borderId="0" xfId="0" applyNumberFormat="1" applyFont="1" applyFill="1" applyBorder="1" applyAlignment="1" applyProtection="1">
      <alignment horizontal="left"/>
      <protection locked="0"/>
    </xf>
    <xf numFmtId="2" fontId="16" fillId="0" borderId="17" xfId="0" applyNumberFormat="1" applyFont="1" applyFill="1" applyBorder="1" applyAlignment="1" applyProtection="1">
      <alignment horizontal="right" vertical="top" wrapText="1"/>
      <protection locked="0"/>
    </xf>
    <xf numFmtId="2" fontId="8" fillId="0" borderId="0" xfId="0" applyNumberFormat="1" applyFont="1" applyFill="1" applyBorder="1" applyAlignment="1" applyProtection="1">
      <alignment horizontal="center" vertical="top" wrapText="1"/>
      <protection locked="0"/>
    </xf>
    <xf numFmtId="2" fontId="10" fillId="0" borderId="0" xfId="0" applyNumberFormat="1" applyFont="1" applyFill="1" applyBorder="1" applyAlignment="1" applyProtection="1">
      <alignment horizontal="center"/>
      <protection locked="0"/>
    </xf>
    <xf numFmtId="2" fontId="8" fillId="0" borderId="0" xfId="0" applyNumberFormat="1" applyFont="1" applyFill="1" applyBorder="1" applyAlignment="1" applyProtection="1">
      <alignment horizontal="center"/>
      <protection locked="0"/>
    </xf>
    <xf numFmtId="2" fontId="8" fillId="0" borderId="0" xfId="0" applyNumberFormat="1" applyFont="1" applyFill="1" applyBorder="1" applyAlignment="1" applyProtection="1">
      <alignment horizontal="right"/>
      <protection locked="0"/>
    </xf>
    <xf numFmtId="2" fontId="9" fillId="0" borderId="0" xfId="0" applyNumberFormat="1" applyFont="1" applyFill="1" applyBorder="1" applyAlignment="1" applyProtection="1">
      <alignment horizontal="right" vertical="top" wrapText="1"/>
      <protection locked="0"/>
    </xf>
    <xf numFmtId="2" fontId="8" fillId="0" borderId="0" xfId="0" applyNumberFormat="1" applyFont="1" applyFill="1" applyBorder="1" applyAlignment="1" applyProtection="1">
      <alignment horizontal="right" vertical="top" wrapText="1"/>
      <protection locked="0"/>
    </xf>
    <xf numFmtId="2" fontId="8" fillId="0" borderId="0" xfId="0" applyNumberFormat="1" applyFont="1" applyFill="1" applyAlignment="1" applyProtection="1">
      <alignment horizontal="center" wrapText="1"/>
      <protection locked="0"/>
    </xf>
    <xf numFmtId="2" fontId="13" fillId="0" borderId="0" xfId="0" applyNumberFormat="1" applyFont="1" applyFill="1" applyBorder="1" applyAlignment="1" applyProtection="1">
      <alignment horizontal="center"/>
      <protection locked="0"/>
    </xf>
    <xf numFmtId="2" fontId="9" fillId="23" borderId="9" xfId="0" applyNumberFormat="1" applyFont="1" applyFill="1" applyBorder="1" applyAlignment="1" applyProtection="1">
      <alignment horizontal="center"/>
      <protection/>
    </xf>
    <xf numFmtId="2" fontId="9" fillId="10" borderId="10" xfId="0" applyNumberFormat="1" applyFont="1" applyFill="1" applyBorder="1" applyAlignment="1" applyProtection="1">
      <alignment horizontal="center" vertical="center" wrapText="1"/>
      <protection/>
    </xf>
    <xf numFmtId="2" fontId="9" fillId="10" borderId="9" xfId="0" applyNumberFormat="1" applyFont="1" applyFill="1" applyBorder="1" applyAlignment="1" applyProtection="1">
      <alignment horizontal="center" vertical="center" wrapText="1"/>
      <protection/>
    </xf>
    <xf numFmtId="2" fontId="8" fillId="10" borderId="9" xfId="0" applyNumberFormat="1" applyFont="1" applyFill="1" applyBorder="1" applyAlignment="1" applyProtection="1">
      <alignment horizontal="center" vertical="center" wrapText="1"/>
      <protection/>
    </xf>
    <xf numFmtId="2" fontId="116" fillId="0" borderId="0" xfId="0" applyNumberFormat="1" applyFont="1" applyFill="1" applyBorder="1" applyAlignment="1" applyProtection="1">
      <alignment horizontal="right"/>
      <protection locked="0"/>
    </xf>
    <xf numFmtId="2" fontId="8" fillId="0" borderId="17" xfId="0" applyNumberFormat="1" applyFont="1" applyFill="1" applyBorder="1" applyAlignment="1" applyProtection="1">
      <alignment horizontal="right" vertical="top" wrapText="1"/>
      <protection locked="0"/>
    </xf>
    <xf numFmtId="0" fontId="8" fillId="0" borderId="10" xfId="0" applyFont="1" applyFill="1" applyBorder="1" applyAlignment="1">
      <alignment/>
    </xf>
    <xf numFmtId="0" fontId="8" fillId="0" borderId="17" xfId="0" applyFont="1" applyFill="1" applyBorder="1" applyAlignment="1">
      <alignment/>
    </xf>
    <xf numFmtId="2" fontId="8" fillId="0" borderId="9" xfId="0" applyNumberFormat="1" applyFont="1" applyFill="1" applyBorder="1" applyAlignment="1" applyProtection="1">
      <alignment horizontal="center" wrapText="1"/>
      <protection locked="0"/>
    </xf>
    <xf numFmtId="2" fontId="9" fillId="9" borderId="9" xfId="0" applyNumberFormat="1" applyFont="1" applyFill="1" applyBorder="1" applyAlignment="1" applyProtection="1">
      <alignment horizontal="center" wrapText="1"/>
      <protection locked="0"/>
    </xf>
    <xf numFmtId="2" fontId="8" fillId="9" borderId="0" xfId="0" applyNumberFormat="1" applyFont="1" applyFill="1" applyBorder="1" applyAlignment="1" applyProtection="1">
      <alignment horizontal="center"/>
      <protection locked="0"/>
    </xf>
    <xf numFmtId="2" fontId="8" fillId="9" borderId="0" xfId="0" applyNumberFormat="1" applyFont="1" applyFill="1" applyAlignment="1" applyProtection="1">
      <alignment/>
      <protection locked="0"/>
    </xf>
    <xf numFmtId="2" fontId="9" fillId="9" borderId="0" xfId="0" applyNumberFormat="1" applyFont="1" applyFill="1" applyBorder="1" applyAlignment="1" applyProtection="1">
      <alignment horizontal="center" vertical="center"/>
      <protection locked="0"/>
    </xf>
    <xf numFmtId="2" fontId="9" fillId="0" borderId="0" xfId="0" applyNumberFormat="1" applyFont="1" applyAlignment="1" applyProtection="1">
      <alignment wrapText="1"/>
      <protection locked="0"/>
    </xf>
    <xf numFmtId="2" fontId="8" fillId="0" borderId="17" xfId="0" applyNumberFormat="1" applyFont="1" applyFill="1" applyBorder="1" applyAlignment="1" applyProtection="1">
      <alignment/>
      <protection locked="0"/>
    </xf>
    <xf numFmtId="2" fontId="8" fillId="0" borderId="18" xfId="0" applyNumberFormat="1" applyFont="1" applyFill="1" applyBorder="1" applyAlignment="1" applyProtection="1">
      <alignment/>
      <protection locked="0"/>
    </xf>
    <xf numFmtId="2" fontId="8" fillId="0" borderId="17" xfId="0" applyNumberFormat="1" applyFont="1" applyFill="1" applyBorder="1" applyAlignment="1" applyProtection="1">
      <alignment horizontal="center" wrapText="1"/>
      <protection locked="0"/>
    </xf>
    <xf numFmtId="2" fontId="8" fillId="0" borderId="18" xfId="0" applyNumberFormat="1" applyFont="1" applyFill="1" applyBorder="1" applyAlignment="1" applyProtection="1">
      <alignment horizontal="center" wrapText="1"/>
      <protection locked="0"/>
    </xf>
    <xf numFmtId="2" fontId="8" fillId="0" borderId="10" xfId="0" applyNumberFormat="1" applyFont="1" applyFill="1" applyBorder="1" applyAlignment="1" applyProtection="1">
      <alignment horizontal="center" vertical="center" wrapText="1"/>
      <protection locked="0"/>
    </xf>
    <xf numFmtId="2" fontId="9" fillId="9" borderId="9" xfId="0" applyNumberFormat="1" applyFont="1" applyFill="1" applyBorder="1" applyAlignment="1" applyProtection="1">
      <alignment horizontal="left"/>
      <protection locked="0"/>
    </xf>
    <xf numFmtId="2" fontId="9" fillId="0" borderId="9" xfId="0" applyNumberFormat="1" applyFont="1" applyBorder="1" applyAlignment="1" applyProtection="1">
      <alignment horizontal="left"/>
      <protection locked="0"/>
    </xf>
    <xf numFmtId="2" fontId="9" fillId="0" borderId="0" xfId="0" applyNumberFormat="1" applyFont="1" applyAlignment="1" applyProtection="1">
      <alignment horizontal="left"/>
      <protection locked="0"/>
    </xf>
    <xf numFmtId="2" fontId="9" fillId="0" borderId="9" xfId="0" applyNumberFormat="1" applyFont="1" applyFill="1" applyBorder="1" applyAlignment="1" applyProtection="1">
      <alignment horizontal="left"/>
      <protection locked="0"/>
    </xf>
    <xf numFmtId="2" fontId="8" fillId="0" borderId="14" xfId="0" applyNumberFormat="1" applyFont="1" applyFill="1" applyBorder="1" applyAlignment="1" applyProtection="1">
      <alignment horizontal="center" wrapText="1"/>
      <protection locked="0"/>
    </xf>
    <xf numFmtId="2" fontId="8" fillId="0" borderId="16" xfId="0" applyNumberFormat="1" applyFont="1" applyFill="1" applyBorder="1" applyAlignment="1" applyProtection="1">
      <alignment horizontal="center" wrapText="1"/>
      <protection locked="0"/>
    </xf>
    <xf numFmtId="2" fontId="9" fillId="10" borderId="9" xfId="0" applyNumberFormat="1" applyFont="1" applyFill="1" applyBorder="1" applyAlignment="1" applyProtection="1">
      <alignment horizontal="center" wrapText="1"/>
      <protection/>
    </xf>
    <xf numFmtId="2" fontId="9" fillId="10" borderId="9" xfId="0" applyNumberFormat="1" applyFont="1" applyFill="1" applyBorder="1" applyAlignment="1" applyProtection="1">
      <alignment/>
      <protection/>
    </xf>
    <xf numFmtId="2" fontId="9" fillId="0" borderId="17" xfId="0" applyNumberFormat="1" applyFont="1" applyFill="1" applyBorder="1" applyAlignment="1" applyProtection="1">
      <alignment horizontal="center" vertical="top" wrapText="1"/>
      <protection locked="0"/>
    </xf>
    <xf numFmtId="2" fontId="9" fillId="9" borderId="0" xfId="31" applyNumberFormat="1" applyFont="1" applyFill="1" applyAlignment="1" applyProtection="1">
      <alignment horizontal="center" vertical="top" wrapText="1"/>
      <protection locked="0"/>
    </xf>
    <xf numFmtId="2" fontId="9" fillId="0" borderId="9" xfId="0" applyNumberFormat="1" applyFont="1" applyFill="1" applyBorder="1" applyAlignment="1" applyProtection="1" quotePrefix="1">
      <alignment horizontal="center" wrapText="1"/>
      <protection locked="0"/>
    </xf>
    <xf numFmtId="2" fontId="9" fillId="11" borderId="9" xfId="0" applyNumberFormat="1" applyFont="1" applyFill="1" applyBorder="1" applyAlignment="1" applyProtection="1">
      <alignment/>
      <protection/>
    </xf>
    <xf numFmtId="2" fontId="9" fillId="0" borderId="0" xfId="31" applyNumberFormat="1" applyFont="1" applyFill="1" applyProtection="1">
      <alignment/>
      <protection locked="0"/>
    </xf>
    <xf numFmtId="2" fontId="9" fillId="0" borderId="9" xfId="31" applyNumberFormat="1" applyFont="1" applyFill="1" applyBorder="1" applyAlignment="1" applyProtection="1">
      <alignment horizontal="center"/>
      <protection locked="0"/>
    </xf>
    <xf numFmtId="2" fontId="9" fillId="9" borderId="0" xfId="31" applyNumberFormat="1" applyFont="1" applyFill="1" applyProtection="1">
      <alignment/>
      <protection locked="0"/>
    </xf>
    <xf numFmtId="2" fontId="9" fillId="9" borderId="0" xfId="31" applyNumberFormat="1" applyFont="1" applyFill="1" applyAlignment="1" applyProtection="1">
      <alignment vertical="top" wrapText="1"/>
      <protection locked="0"/>
    </xf>
    <xf numFmtId="2" fontId="9" fillId="0" borderId="0" xfId="31" applyNumberFormat="1" applyFont="1" applyFill="1" applyAlignment="1" applyProtection="1">
      <alignment vertical="top" wrapText="1"/>
      <protection locked="0"/>
    </xf>
    <xf numFmtId="2" fontId="9" fillId="9" borderId="0" xfId="31" applyNumberFormat="1" applyFont="1" applyFill="1" applyBorder="1" applyAlignment="1" applyProtection="1">
      <alignment horizontal="left"/>
      <protection locked="0"/>
    </xf>
    <xf numFmtId="2" fontId="9" fillId="9" borderId="9" xfId="31" applyNumberFormat="1" applyFont="1" applyFill="1" applyBorder="1" applyAlignment="1" applyProtection="1">
      <alignment horizontal="center"/>
      <protection locked="0"/>
    </xf>
    <xf numFmtId="2" fontId="9" fillId="9" borderId="0" xfId="31" applyNumberFormat="1" applyFont="1" applyFill="1" applyBorder="1" applyProtection="1">
      <alignment/>
      <protection locked="0"/>
    </xf>
    <xf numFmtId="2" fontId="8" fillId="9" borderId="13" xfId="31" applyNumberFormat="1" applyFont="1" applyFill="1" applyBorder="1" applyProtection="1">
      <alignment/>
      <protection locked="0"/>
    </xf>
    <xf numFmtId="2" fontId="8" fillId="9" borderId="0" xfId="31" applyNumberFormat="1" applyFont="1" applyFill="1" applyProtection="1">
      <alignment/>
      <protection locked="0"/>
    </xf>
    <xf numFmtId="2" fontId="8" fillId="9" borderId="13" xfId="31" applyNumberFormat="1" applyFont="1" applyFill="1" applyBorder="1" applyAlignment="1" applyProtection="1">
      <alignment horizontal="center"/>
      <protection locked="0"/>
    </xf>
    <xf numFmtId="2" fontId="8" fillId="0" borderId="0" xfId="31" applyNumberFormat="1" applyFont="1" applyFill="1" applyProtection="1">
      <alignment/>
      <protection locked="0"/>
    </xf>
    <xf numFmtId="2" fontId="9" fillId="0" borderId="9" xfId="31" applyNumberFormat="1" applyFont="1" applyFill="1" applyBorder="1" applyAlignment="1" applyProtection="1">
      <alignment horizontal="center" vertical="center" wrapText="1"/>
      <protection locked="0"/>
    </xf>
    <xf numFmtId="2" fontId="9" fillId="9" borderId="0" xfId="31" applyNumberFormat="1" applyFont="1" applyFill="1" applyBorder="1" applyAlignment="1" applyProtection="1">
      <alignment horizontal="center"/>
      <protection locked="0"/>
    </xf>
    <xf numFmtId="2" fontId="9" fillId="9" borderId="0" xfId="31" applyNumberFormat="1" applyFont="1" applyFill="1" applyBorder="1" applyAlignment="1" applyProtection="1">
      <alignment horizontal="center" vertical="top" wrapText="1"/>
      <protection locked="0"/>
    </xf>
    <xf numFmtId="2" fontId="10" fillId="9" borderId="0" xfId="31" applyNumberFormat="1" applyFont="1" applyFill="1" applyProtection="1">
      <alignment/>
      <protection locked="0"/>
    </xf>
    <xf numFmtId="2" fontId="9" fillId="9" borderId="0" xfId="31" applyNumberFormat="1" applyFont="1" applyFill="1" applyAlignment="1" applyProtection="1">
      <alignment horizontal="center"/>
      <protection locked="0"/>
    </xf>
    <xf numFmtId="2" fontId="9" fillId="0" borderId="9" xfId="31" applyNumberFormat="1" applyFont="1" applyFill="1" applyBorder="1" applyAlignment="1" applyProtection="1" quotePrefix="1">
      <alignment horizontal="center" wrapText="1"/>
      <protection locked="0"/>
    </xf>
    <xf numFmtId="2" fontId="9" fillId="0" borderId="0" xfId="31" applyNumberFormat="1" applyFont="1" applyFill="1" applyBorder="1" applyAlignment="1" applyProtection="1">
      <alignment horizontal="center"/>
      <protection locked="0"/>
    </xf>
    <xf numFmtId="2" fontId="9" fillId="0" borderId="0" xfId="31" applyNumberFormat="1" applyFont="1" applyFill="1" applyBorder="1" applyProtection="1">
      <alignment/>
      <protection locked="0"/>
    </xf>
    <xf numFmtId="2" fontId="10" fillId="0" borderId="0" xfId="31" applyNumberFormat="1" applyFont="1" applyFill="1" applyBorder="1" applyAlignment="1" applyProtection="1">
      <alignment horizontal="center"/>
      <protection locked="0"/>
    </xf>
    <xf numFmtId="2" fontId="9" fillId="0" borderId="9" xfId="31" applyNumberFormat="1" applyFont="1" applyFill="1" applyBorder="1" applyAlignment="1" applyProtection="1" quotePrefix="1">
      <alignment horizontal="center"/>
      <protection locked="0"/>
    </xf>
    <xf numFmtId="2" fontId="9" fillId="0" borderId="0" xfId="31" applyNumberFormat="1" applyFont="1" applyProtection="1">
      <alignment/>
      <protection locked="0"/>
    </xf>
    <xf numFmtId="2" fontId="122" fillId="9" borderId="0" xfId="31" applyNumberFormat="1" applyFont="1" applyFill="1" applyProtection="1">
      <alignment/>
      <protection locked="0"/>
    </xf>
    <xf numFmtId="2" fontId="20" fillId="0" borderId="0" xfId="31" applyNumberFormat="1" applyFont="1" applyProtection="1">
      <alignment/>
      <protection locked="0"/>
    </xf>
    <xf numFmtId="2" fontId="8" fillId="16" borderId="13" xfId="31" applyNumberFormat="1" applyFont="1" applyFill="1" applyBorder="1" applyProtection="1">
      <alignment/>
      <protection/>
    </xf>
    <xf numFmtId="2" fontId="9" fillId="16" borderId="9" xfId="31" applyNumberFormat="1" applyFont="1" applyFill="1" applyBorder="1" applyAlignment="1" applyProtection="1">
      <alignment horizontal="center"/>
      <protection/>
    </xf>
    <xf numFmtId="0" fontId="34" fillId="15" borderId="0" xfId="27" applyFont="1" applyFill="1" applyBorder="1" applyAlignment="1">
      <alignment horizontal="center" vertical="center" wrapText="1"/>
      <protection/>
    </xf>
    <xf numFmtId="0" fontId="44" fillId="15" borderId="0" xfId="27" applyFont="1" applyFill="1" applyBorder="1" applyAlignment="1">
      <alignment horizontal="center" vertical="center"/>
      <protection/>
    </xf>
    <xf numFmtId="0" fontId="34" fillId="0" borderId="0" xfId="27" applyFont="1" applyFill="1" applyBorder="1" applyAlignment="1">
      <alignment horizontal="center" vertical="center" wrapText="1"/>
      <protection/>
    </xf>
    <xf numFmtId="0" fontId="39" fillId="15" borderId="23" xfId="27" applyFont="1" applyFill="1" applyBorder="1" applyAlignment="1">
      <alignment horizontal="center" vertical="center" wrapText="1"/>
      <protection/>
    </xf>
    <xf numFmtId="0" fontId="44" fillId="15" borderId="0" xfId="27" applyFont="1" applyFill="1" applyAlignment="1">
      <alignment horizontal="left"/>
      <protection/>
    </xf>
    <xf numFmtId="0" fontId="52" fillId="15" borderId="0" xfId="27" applyFont="1" applyFill="1" applyAlignment="1">
      <alignment horizontal="center"/>
      <protection/>
    </xf>
    <xf numFmtId="0" fontId="44" fillId="15" borderId="37" xfId="27" applyFont="1" applyFill="1" applyBorder="1" applyAlignment="1">
      <alignment horizontal="center" vertical="center" wrapText="1"/>
      <protection/>
    </xf>
    <xf numFmtId="0" fontId="44" fillId="15" borderId="0" xfId="27" applyFont="1" applyFill="1" applyBorder="1" applyAlignment="1">
      <alignment horizontal="center" vertical="center" wrapText="1"/>
      <protection/>
    </xf>
    <xf numFmtId="2" fontId="40" fillId="15" borderId="16" xfId="27" applyNumberFormat="1" applyFont="1" applyFill="1" applyBorder="1" applyAlignment="1" applyProtection="1">
      <alignment horizontal="center" vertical="center"/>
      <protection locked="0"/>
    </xf>
    <xf numFmtId="2" fontId="40" fillId="15" borderId="9" xfId="27" applyNumberFormat="1" applyFont="1" applyFill="1" applyBorder="1" applyAlignment="1" applyProtection="1">
      <alignment horizontal="center" vertical="center"/>
      <protection locked="0"/>
    </xf>
    <xf numFmtId="2" fontId="40" fillId="15" borderId="0" xfId="27" applyNumberFormat="1" applyFont="1" applyFill="1" applyBorder="1" applyAlignment="1" applyProtection="1" quotePrefix="1">
      <alignment horizontal="left" wrapText="1"/>
      <protection locked="0"/>
    </xf>
    <xf numFmtId="2" fontId="35" fillId="15" borderId="0" xfId="27" applyNumberFormat="1" applyFont="1" applyFill="1" applyProtection="1">
      <alignment/>
      <protection locked="0"/>
    </xf>
    <xf numFmtId="2" fontId="37" fillId="15" borderId="0" xfId="27" applyNumberFormat="1" applyFont="1" applyFill="1" applyAlignment="1" applyProtection="1">
      <alignment horizontal="center" vertical="center"/>
      <protection locked="0"/>
    </xf>
    <xf numFmtId="2" fontId="40" fillId="0" borderId="16" xfId="27" applyNumberFormat="1" applyFont="1" applyFill="1" applyBorder="1" applyAlignment="1" applyProtection="1">
      <alignment horizontal="center" vertical="center"/>
      <protection locked="0"/>
    </xf>
    <xf numFmtId="2" fontId="40" fillId="0" borderId="9" xfId="27" applyNumberFormat="1" applyFont="1" applyFill="1" applyBorder="1" applyAlignment="1" applyProtection="1">
      <alignment horizontal="center" vertical="center"/>
      <protection locked="0"/>
    </xf>
    <xf numFmtId="0" fontId="34" fillId="15" borderId="38" xfId="27" applyFont="1" applyFill="1" applyBorder="1" applyAlignment="1" applyProtection="1">
      <alignment horizontal="center" vertical="center" wrapText="1"/>
      <protection/>
    </xf>
    <xf numFmtId="2" fontId="46" fillId="15" borderId="0" xfId="27" applyNumberFormat="1" applyFont="1" applyFill="1" applyBorder="1" applyAlignment="1" applyProtection="1">
      <alignment horizontal="right" wrapText="1"/>
      <protection/>
    </xf>
    <xf numFmtId="2" fontId="40" fillId="15" borderId="0" xfId="27" applyNumberFormat="1" applyFont="1" applyFill="1" applyBorder="1" applyAlignment="1" applyProtection="1" quotePrefix="1">
      <alignment horizontal="left" wrapText="1"/>
      <protection/>
    </xf>
    <xf numFmtId="2" fontId="35" fillId="15" borderId="0" xfId="27" applyNumberFormat="1" applyFont="1" applyFill="1" applyProtection="1">
      <alignment/>
      <protection/>
    </xf>
    <xf numFmtId="0" fontId="0" fillId="15" borderId="0" xfId="0" applyFill="1" applyAlignment="1" applyProtection="1">
      <alignment/>
      <protection locked="0"/>
    </xf>
    <xf numFmtId="0" fontId="8" fillId="0" borderId="0" xfId="31" applyFont="1" applyFill="1" applyAlignment="1">
      <alignment wrapText="1"/>
      <protection/>
    </xf>
    <xf numFmtId="2" fontId="123" fillId="15" borderId="0" xfId="27" applyNumberFormat="1" applyFont="1" applyFill="1" applyBorder="1" applyAlignment="1" applyProtection="1" quotePrefix="1">
      <alignment horizontal="left" wrapText="1"/>
      <protection locked="0"/>
    </xf>
    <xf numFmtId="2" fontId="124" fillId="15" borderId="0" xfId="27" applyNumberFormat="1" applyFont="1" applyFill="1" applyAlignment="1" applyProtection="1">
      <alignment horizontal="center" vertical="center"/>
      <protection locked="0"/>
    </xf>
    <xf numFmtId="2" fontId="124" fillId="15" borderId="0" xfId="27" applyNumberFormat="1" applyFont="1" applyFill="1" applyProtection="1">
      <alignment/>
      <protection locked="0"/>
    </xf>
    <xf numFmtId="0" fontId="94" fillId="0" borderId="0" xfId="21" applyAlignment="1" applyProtection="1">
      <alignment/>
      <protection locked="0"/>
    </xf>
    <xf numFmtId="0" fontId="9" fillId="0" borderId="9" xfId="0" applyFont="1" applyFill="1" applyBorder="1" applyAlignment="1" applyProtection="1">
      <alignment horizontal="center" vertical="top" wrapText="1"/>
      <protection locked="0"/>
    </xf>
    <xf numFmtId="0" fontId="8" fillId="0" borderId="9" xfId="0" applyFont="1" applyFill="1" applyBorder="1" applyAlignment="1" applyProtection="1">
      <alignment/>
      <protection locked="0"/>
    </xf>
    <xf numFmtId="1" fontId="9" fillId="0" borderId="0" xfId="0" applyNumberFormat="1" applyFont="1" applyBorder="1" applyAlignment="1" applyProtection="1">
      <alignment/>
      <protection locked="0"/>
    </xf>
    <xf numFmtId="1" fontId="8" fillId="0" borderId="0" xfId="0" applyNumberFormat="1" applyFont="1" applyFill="1" applyBorder="1" applyAlignment="1" applyProtection="1">
      <alignment/>
      <protection locked="0"/>
    </xf>
    <xf numFmtId="1" fontId="9" fillId="0" borderId="0" xfId="0" applyNumberFormat="1" applyFont="1" applyFill="1" applyAlignment="1" applyProtection="1">
      <alignment/>
      <protection locked="0"/>
    </xf>
    <xf numFmtId="1" fontId="9" fillId="0" borderId="0" xfId="0" applyNumberFormat="1" applyFont="1" applyAlignment="1" applyProtection="1">
      <alignment/>
      <protection locked="0"/>
    </xf>
    <xf numFmtId="1" fontId="8" fillId="0" borderId="0" xfId="0" applyNumberFormat="1" applyFont="1" applyBorder="1" applyAlignment="1" applyProtection="1">
      <alignment/>
      <protection locked="0"/>
    </xf>
    <xf numFmtId="1" fontId="9" fillId="0" borderId="11" xfId="0" applyNumberFormat="1" applyFont="1" applyFill="1" applyBorder="1" applyAlignment="1" applyProtection="1">
      <alignment horizontal="right"/>
      <protection locked="0"/>
    </xf>
    <xf numFmtId="1" fontId="9" fillId="0" borderId="0" xfId="0" applyNumberFormat="1" applyFont="1" applyFill="1" applyBorder="1" applyAlignment="1" applyProtection="1">
      <alignment horizontal="right"/>
      <protection locked="0"/>
    </xf>
    <xf numFmtId="2" fontId="53" fillId="0" borderId="9" xfId="0" applyNumberFormat="1" applyFont="1" applyFill="1" applyBorder="1" applyAlignment="1" applyProtection="1">
      <alignment horizontal="center" vertical="center" wrapText="1"/>
      <protection locked="0"/>
    </xf>
    <xf numFmtId="2" fontId="54" fillId="0" borderId="9" xfId="0" applyNumberFormat="1" applyFont="1" applyFill="1" applyBorder="1" applyAlignment="1" applyProtection="1">
      <alignment horizontal="center" vertical="center" wrapText="1"/>
      <protection locked="0"/>
    </xf>
    <xf numFmtId="2" fontId="24" fillId="0" borderId="10" xfId="0" applyNumberFormat="1" applyFont="1" applyFill="1" applyBorder="1" applyAlignment="1" applyProtection="1">
      <alignment horizontal="center" vertical="center" wrapText="1"/>
      <protection locked="0"/>
    </xf>
    <xf numFmtId="2" fontId="24" fillId="0" borderId="9" xfId="0" applyNumberFormat="1" applyFont="1" applyFill="1" applyBorder="1" applyAlignment="1" applyProtection="1">
      <alignment horizontal="center" vertical="center" wrapText="1"/>
      <protection locked="0"/>
    </xf>
    <xf numFmtId="2" fontId="25" fillId="0" borderId="0" xfId="31" applyNumberFormat="1" applyFont="1" applyFill="1" applyBorder="1" applyAlignment="1" applyProtection="1">
      <alignment horizontal="center" vertical="top"/>
      <protection locked="0"/>
    </xf>
    <xf numFmtId="2" fontId="24" fillId="0" borderId="0" xfId="31" applyNumberFormat="1" applyFont="1" applyFill="1" applyProtection="1">
      <alignment/>
      <protection locked="0"/>
    </xf>
    <xf numFmtId="2" fontId="8" fillId="0" borderId="0" xfId="0" applyNumberFormat="1" applyFont="1" applyFill="1" applyBorder="1" applyAlignment="1" applyProtection="1">
      <alignment horizontal="center" vertical="center" wrapText="1"/>
      <protection locked="0"/>
    </xf>
    <xf numFmtId="2" fontId="9" fillId="0" borderId="15" xfId="0" applyNumberFormat="1" applyFont="1" applyFill="1" applyBorder="1" applyAlignment="1" applyProtection="1">
      <alignment horizontal="center" vertical="top" wrapText="1"/>
      <protection locked="0"/>
    </xf>
    <xf numFmtId="2" fontId="9" fillId="0" borderId="9" xfId="0" applyNumberFormat="1" applyFont="1" applyFill="1" applyBorder="1" applyAlignment="1" applyProtection="1">
      <alignment horizontal="center" vertical="top" wrapText="1"/>
      <protection/>
    </xf>
    <xf numFmtId="2" fontId="9" fillId="0" borderId="16" xfId="0" applyNumberFormat="1" applyFont="1" applyFill="1" applyBorder="1" applyAlignment="1" applyProtection="1">
      <alignment horizontal="center" vertical="top" wrapText="1"/>
      <protection/>
    </xf>
    <xf numFmtId="2" fontId="9" fillId="0" borderId="9" xfId="0" applyNumberFormat="1" applyFont="1" applyFill="1" applyBorder="1" applyAlignment="1" applyProtection="1">
      <alignment vertical="top" wrapText="1"/>
      <protection locked="0"/>
    </xf>
    <xf numFmtId="0" fontId="0" fillId="0" borderId="0" xfId="0" applyFill="1" applyAlignment="1" applyProtection="1">
      <alignment/>
      <protection locked="0"/>
    </xf>
    <xf numFmtId="2" fontId="9" fillId="0" borderId="9" xfId="0" applyNumberFormat="1" applyFont="1" applyFill="1" applyBorder="1" applyAlignment="1" applyProtection="1" quotePrefix="1">
      <alignment horizontal="center"/>
      <protection locked="0"/>
    </xf>
    <xf numFmtId="0" fontId="25" fillId="0" borderId="10" xfId="30" applyFont="1" applyBorder="1" applyAlignment="1" applyProtection="1">
      <alignment horizontal="left"/>
      <protection locked="0"/>
    </xf>
    <xf numFmtId="0" fontId="25" fillId="0" borderId="17" xfId="30" applyFont="1" applyBorder="1" applyAlignment="1" applyProtection="1">
      <alignment/>
      <protection locked="0"/>
    </xf>
    <xf numFmtId="0" fontId="25" fillId="0" borderId="18" xfId="30" applyFont="1" applyBorder="1" applyAlignment="1" applyProtection="1">
      <alignment/>
      <protection locked="0"/>
    </xf>
    <xf numFmtId="0" fontId="25" fillId="0" borderId="18" xfId="30" applyFont="1" applyBorder="1" applyAlignment="1" applyProtection="1">
      <alignment horizontal="left"/>
      <protection locked="0"/>
    </xf>
    <xf numFmtId="168" fontId="25" fillId="0" borderId="10" xfId="30" applyNumberFormat="1" applyFont="1" applyFill="1" applyBorder="1" applyAlignment="1" applyProtection="1">
      <alignment horizontal="left"/>
      <protection locked="0"/>
    </xf>
    <xf numFmtId="168" fontId="25" fillId="0" borderId="18" xfId="30" applyNumberFormat="1" applyFont="1" applyFill="1" applyBorder="1" applyAlignment="1" applyProtection="1">
      <alignment horizontal="left"/>
      <protection locked="0"/>
    </xf>
    <xf numFmtId="166" fontId="25" fillId="0" borderId="10" xfId="30" applyNumberFormat="1" applyFont="1" applyFill="1" applyBorder="1" applyAlignment="1" applyProtection="1">
      <alignment horizontal="left"/>
      <protection locked="0"/>
    </xf>
    <xf numFmtId="166" fontId="25" fillId="0" borderId="18" xfId="30" applyNumberFormat="1" applyFont="1" applyFill="1" applyBorder="1" applyAlignment="1" applyProtection="1">
      <alignment horizontal="left"/>
      <protection locked="0"/>
    </xf>
    <xf numFmtId="0" fontId="125" fillId="0" borderId="0" xfId="0" applyFont="1" applyFill="1" applyAlignment="1" applyProtection="1">
      <alignment horizontal="left" indent="4"/>
      <protection locked="0"/>
    </xf>
    <xf numFmtId="0" fontId="118" fillId="0" borderId="0" xfId="0" applyFont="1" applyAlignment="1" applyProtection="1">
      <alignment horizontal="center" vertical="center"/>
      <protection locked="0"/>
    </xf>
    <xf numFmtId="0" fontId="12" fillId="0" borderId="0" xfId="0" applyFont="1" applyAlignment="1">
      <alignment horizontal="left" vertical="top"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2" fontId="9" fillId="0" borderId="10" xfId="0" applyNumberFormat="1" applyFont="1" applyFill="1" applyBorder="1" applyAlignment="1" applyProtection="1">
      <alignment horizontal="center"/>
      <protection locked="0"/>
    </xf>
    <xf numFmtId="2" fontId="9" fillId="0" borderId="18" xfId="0" applyNumberFormat="1" applyFont="1" applyFill="1" applyBorder="1" applyAlignment="1" applyProtection="1">
      <alignment horizontal="center"/>
      <protection locked="0"/>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16" fillId="0" borderId="16" xfId="0" applyFont="1" applyBorder="1" applyAlignment="1">
      <alignment horizontal="center" vertical="center" wrapText="1"/>
    </xf>
    <xf numFmtId="0" fontId="9" fillId="0" borderId="14" xfId="0" applyFont="1" applyFill="1" applyBorder="1" applyAlignment="1">
      <alignment horizontal="center" vertical="top" wrapText="1"/>
    </xf>
    <xf numFmtId="0" fontId="116" fillId="0" borderId="16" xfId="0" applyFont="1" applyFill="1" applyBorder="1" applyAlignment="1">
      <alignment horizontal="center" wrapText="1"/>
    </xf>
    <xf numFmtId="0" fontId="9" fillId="0" borderId="2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8" fillId="0" borderId="0" xfId="0" applyFont="1" applyFill="1" applyAlignment="1">
      <alignment vertical="center" wrapText="1"/>
    </xf>
    <xf numFmtId="0" fontId="9" fillId="0" borderId="0" xfId="0" applyFont="1" applyFill="1" applyBorder="1" applyAlignment="1">
      <alignment vertical="center" wrapText="1"/>
    </xf>
    <xf numFmtId="0" fontId="9" fillId="0" borderId="9" xfId="0" applyFont="1" applyFill="1" applyBorder="1" applyAlignment="1">
      <alignment horizontal="center" vertical="top" wrapText="1"/>
    </xf>
    <xf numFmtId="2" fontId="8" fillId="0" borderId="0" xfId="0" applyNumberFormat="1" applyFont="1" applyFill="1" applyAlignment="1" applyProtection="1">
      <alignment horizontal="center" wrapText="1"/>
      <protection locked="0"/>
    </xf>
    <xf numFmtId="2" fontId="11" fillId="0" borderId="0" xfId="0" applyNumberFormat="1" applyFont="1" applyFill="1" applyBorder="1" applyAlignment="1" applyProtection="1">
      <alignment horizontal="center" vertical="top" wrapText="1"/>
      <protection locked="0"/>
    </xf>
    <xf numFmtId="2" fontId="11" fillId="0" borderId="0" xfId="0" applyNumberFormat="1" applyFont="1" applyFill="1" applyAlignment="1" applyProtection="1">
      <alignment horizontal="center" vertical="top" wrapText="1"/>
      <protection locked="0"/>
    </xf>
    <xf numFmtId="2" fontId="32" fillId="0" borderId="0" xfId="0" applyNumberFormat="1" applyFont="1" applyFill="1" applyBorder="1" applyAlignment="1" applyProtection="1">
      <alignment horizontal="center" wrapText="1"/>
      <protection locked="0"/>
    </xf>
    <xf numFmtId="2" fontId="8" fillId="0" borderId="9" xfId="0" applyNumberFormat="1" applyFont="1" applyBorder="1" applyAlignment="1" applyProtection="1">
      <alignment horizontal="center" vertical="center" wrapText="1"/>
      <protection locked="0"/>
    </xf>
    <xf numFmtId="2" fontId="7" fillId="0" borderId="9" xfId="0" applyNumberFormat="1" applyFont="1" applyBorder="1" applyAlignment="1" applyProtection="1">
      <alignment horizontal="center" vertical="center" wrapText="1"/>
      <protection locked="0"/>
    </xf>
    <xf numFmtId="2" fontId="7" fillId="0" borderId="10" xfId="0" applyNumberFormat="1" applyFont="1" applyBorder="1" applyAlignment="1" applyProtection="1">
      <alignment horizontal="center" vertical="center" wrapText="1"/>
      <protection locked="0"/>
    </xf>
    <xf numFmtId="2" fontId="8" fillId="0" borderId="14" xfId="0" applyNumberFormat="1" applyFont="1" applyBorder="1" applyAlignment="1" applyProtection="1">
      <alignment horizontal="center" vertical="center" wrapText="1"/>
      <protection locked="0"/>
    </xf>
    <xf numFmtId="2" fontId="8" fillId="0" borderId="16" xfId="0" applyNumberFormat="1" applyFont="1" applyBorder="1" applyAlignment="1" applyProtection="1">
      <alignment horizontal="center" vertical="center" wrapText="1"/>
      <protection locked="0"/>
    </xf>
    <xf numFmtId="2" fontId="32" fillId="0" borderId="0" xfId="0" applyNumberFormat="1" applyFont="1" applyFill="1" applyBorder="1" applyAlignment="1" applyProtection="1">
      <alignment horizontal="center" vertical="top" wrapText="1"/>
      <protection locked="0"/>
    </xf>
    <xf numFmtId="2" fontId="8" fillId="0" borderId="0" xfId="0" applyNumberFormat="1" applyFont="1" applyFill="1" applyAlignment="1" applyProtection="1">
      <alignment horizontal="left" vertical="top" wrapText="1"/>
      <protection locked="0"/>
    </xf>
    <xf numFmtId="2" fontId="8" fillId="0" borderId="10" xfId="0" applyNumberFormat="1" applyFont="1" applyBorder="1" applyAlignment="1" applyProtection="1">
      <alignment horizontal="center" vertical="center"/>
      <protection locked="0"/>
    </xf>
    <xf numFmtId="2" fontId="8" fillId="0" borderId="17" xfId="0" applyNumberFormat="1" applyFont="1" applyBorder="1" applyAlignment="1" applyProtection="1">
      <alignment horizontal="center" vertical="center"/>
      <protection locked="0"/>
    </xf>
    <xf numFmtId="2" fontId="8" fillId="0" borderId="18" xfId="0" applyNumberFormat="1" applyFont="1" applyBorder="1" applyAlignment="1" applyProtection="1">
      <alignment horizontal="center" vertical="center"/>
      <protection locked="0"/>
    </xf>
    <xf numFmtId="2" fontId="8" fillId="9" borderId="0" xfId="0" applyNumberFormat="1" applyFont="1" applyFill="1" applyBorder="1" applyAlignment="1" applyProtection="1">
      <alignment horizontal="center" vertical="top" wrapText="1"/>
      <protection locked="0"/>
    </xf>
    <xf numFmtId="2" fontId="8" fillId="9" borderId="0" xfId="0" applyNumberFormat="1" applyFont="1" applyFill="1" applyBorder="1" applyAlignment="1" applyProtection="1">
      <alignment horizontal="center" wrapText="1"/>
      <protection locked="0"/>
    </xf>
    <xf numFmtId="2" fontId="8" fillId="9" borderId="10" xfId="0" applyNumberFormat="1" applyFont="1" applyFill="1" applyBorder="1" applyAlignment="1" applyProtection="1">
      <alignment horizontal="center" vertical="center" wrapText="1"/>
      <protection locked="0"/>
    </xf>
    <xf numFmtId="2" fontId="8" fillId="9" borderId="17" xfId="0" applyNumberFormat="1" applyFont="1" applyFill="1" applyBorder="1" applyAlignment="1" applyProtection="1">
      <alignment horizontal="center" vertical="center" wrapText="1"/>
      <protection locked="0"/>
    </xf>
    <xf numFmtId="2" fontId="8" fillId="9" borderId="18" xfId="0" applyNumberFormat="1" applyFont="1" applyFill="1" applyBorder="1" applyAlignment="1" applyProtection="1">
      <alignment horizontal="center" vertical="center" wrapText="1"/>
      <protection locked="0"/>
    </xf>
    <xf numFmtId="0" fontId="18" fillId="9" borderId="0" xfId="0" applyFont="1" applyFill="1" applyBorder="1" applyAlignment="1">
      <alignment horizontal="center" vertical="top" wrapText="1"/>
    </xf>
    <xf numFmtId="0" fontId="8" fillId="9" borderId="0" xfId="0" applyFont="1" applyFill="1" applyBorder="1" applyAlignment="1">
      <alignment horizontal="center" wrapText="1"/>
    </xf>
    <xf numFmtId="2" fontId="8" fillId="0" borderId="10" xfId="0" applyNumberFormat="1" applyFont="1" applyFill="1" applyBorder="1" applyAlignment="1" applyProtection="1">
      <alignment horizontal="center" vertical="center" wrapText="1"/>
      <protection locked="0"/>
    </xf>
    <xf numFmtId="2" fontId="8" fillId="0" borderId="18" xfId="0" applyNumberFormat="1" applyFont="1" applyFill="1" applyBorder="1" applyAlignment="1" applyProtection="1">
      <alignment horizontal="center" vertical="center" wrapText="1"/>
      <protection locked="0"/>
    </xf>
    <xf numFmtId="2" fontId="8" fillId="0" borderId="17" xfId="0" applyNumberFormat="1" applyFont="1" applyFill="1" applyBorder="1" applyAlignment="1" applyProtection="1">
      <alignment horizontal="center" vertical="center" wrapText="1"/>
      <protection locked="0"/>
    </xf>
    <xf numFmtId="2" fontId="9" fillId="10" borderId="10" xfId="0" applyNumberFormat="1" applyFont="1" applyFill="1" applyBorder="1" applyAlignment="1" applyProtection="1">
      <alignment horizontal="center" vertical="center" wrapText="1"/>
      <protection/>
    </xf>
    <xf numFmtId="2" fontId="9" fillId="10" borderId="18" xfId="0" applyNumberFormat="1" applyFont="1" applyFill="1" applyBorder="1" applyAlignment="1" applyProtection="1">
      <alignment horizontal="center" vertical="center" wrapText="1"/>
      <protection/>
    </xf>
    <xf numFmtId="2" fontId="9" fillId="0" borderId="10" xfId="0" applyNumberFormat="1" applyFont="1" applyFill="1" applyBorder="1" applyAlignment="1" applyProtection="1">
      <alignment horizontal="center" vertical="center" wrapText="1"/>
      <protection locked="0"/>
    </xf>
    <xf numFmtId="2" fontId="9" fillId="0" borderId="17" xfId="0" applyNumberFormat="1" applyFont="1" applyFill="1" applyBorder="1" applyAlignment="1" applyProtection="1">
      <alignment horizontal="center" vertical="center" wrapText="1"/>
      <protection locked="0"/>
    </xf>
    <xf numFmtId="2" fontId="9" fillId="0" borderId="18" xfId="0" applyNumberFormat="1" applyFont="1" applyFill="1" applyBorder="1" applyAlignment="1" applyProtection="1">
      <alignment horizontal="center" vertical="center" wrapText="1"/>
      <protection locked="0"/>
    </xf>
    <xf numFmtId="2" fontId="8" fillId="0" borderId="10" xfId="0" applyNumberFormat="1" applyFont="1" applyFill="1" applyBorder="1" applyAlignment="1" applyProtection="1">
      <alignment horizontal="center" wrapText="1"/>
      <protection locked="0"/>
    </xf>
    <xf numFmtId="2" fontId="8" fillId="0" borderId="18" xfId="0" applyNumberFormat="1" applyFont="1" applyFill="1" applyBorder="1" applyAlignment="1" applyProtection="1">
      <alignment horizontal="center" wrapText="1"/>
      <protection locked="0"/>
    </xf>
    <xf numFmtId="2" fontId="8" fillId="0" borderId="10" xfId="0" applyNumberFormat="1" applyFont="1" applyFill="1" applyBorder="1" applyAlignment="1" applyProtection="1">
      <alignment horizontal="center"/>
      <protection locked="0"/>
    </xf>
    <xf numFmtId="2" fontId="8" fillId="0" borderId="18" xfId="0" applyNumberFormat="1" applyFont="1" applyFill="1" applyBorder="1" applyAlignment="1" applyProtection="1">
      <alignment horizontal="center"/>
      <protection locked="0"/>
    </xf>
    <xf numFmtId="2" fontId="8" fillId="0" borderId="9" xfId="0" applyNumberFormat="1" applyFont="1" applyFill="1" applyBorder="1" applyAlignment="1" applyProtection="1">
      <alignment horizontal="center" wrapText="1"/>
      <protection locked="0"/>
    </xf>
    <xf numFmtId="0" fontId="8" fillId="0" borderId="10" xfId="0" applyFont="1" applyFill="1" applyBorder="1" applyAlignment="1">
      <alignment wrapText="1"/>
    </xf>
    <xf numFmtId="0" fontId="0" fillId="0" borderId="17" xfId="0" applyBorder="1" applyAlignment="1">
      <alignment wrapText="1"/>
    </xf>
    <xf numFmtId="0" fontId="8" fillId="0" borderId="14" xfId="0" applyFont="1" applyFill="1" applyBorder="1" applyAlignment="1">
      <alignment/>
    </xf>
    <xf numFmtId="2" fontId="8" fillId="0" borderId="17" xfId="0" applyNumberFormat="1" applyFont="1" applyFill="1" applyBorder="1" applyAlignment="1" applyProtection="1">
      <alignment horizontal="center" wrapText="1"/>
      <protection locked="0"/>
    </xf>
    <xf numFmtId="0" fontId="8" fillId="0" borderId="15" xfId="0" applyFont="1" applyFill="1" applyBorder="1" applyAlignment="1">
      <alignment/>
    </xf>
    <xf numFmtId="0" fontId="8" fillId="0" borderId="16" xfId="0" applyFont="1" applyFill="1" applyBorder="1" applyAlignment="1">
      <alignment/>
    </xf>
    <xf numFmtId="0" fontId="126" fillId="0" borderId="22" xfId="0" applyFont="1" applyFill="1" applyBorder="1" applyAlignment="1">
      <alignment wrapText="1"/>
    </xf>
    <xf numFmtId="0" fontId="116" fillId="0" borderId="21" xfId="0" applyFont="1" applyFill="1" applyBorder="1" applyAlignment="1">
      <alignment wrapText="1"/>
    </xf>
    <xf numFmtId="0" fontId="116" fillId="0" borderId="19" xfId="0" applyFont="1" applyFill="1" applyBorder="1" applyAlignment="1">
      <alignment wrapText="1"/>
    </xf>
    <xf numFmtId="0" fontId="116" fillId="0" borderId="4" xfId="0" applyFont="1" applyFill="1" applyBorder="1" applyAlignment="1">
      <alignment wrapText="1"/>
    </xf>
    <xf numFmtId="2" fontId="8" fillId="0" borderId="14" xfId="0" applyNumberFormat="1" applyFont="1" applyFill="1" applyBorder="1" applyAlignment="1" applyProtection="1">
      <alignment horizontal="center" wrapText="1"/>
      <protection locked="0"/>
    </xf>
    <xf numFmtId="2" fontId="9" fillId="0" borderId="16" xfId="0" applyNumberFormat="1" applyFont="1" applyFill="1" applyBorder="1" applyAlignment="1" applyProtection="1">
      <alignment horizontal="center" wrapText="1"/>
      <protection locked="0"/>
    </xf>
    <xf numFmtId="0" fontId="8" fillId="0" borderId="22" xfId="0" applyFont="1" applyFill="1" applyBorder="1" applyAlignment="1">
      <alignment/>
    </xf>
    <xf numFmtId="0" fontId="9" fillId="0" borderId="21" xfId="0" applyFont="1" applyFill="1" applyBorder="1" applyAlignment="1">
      <alignment/>
    </xf>
    <xf numFmtId="0" fontId="9" fillId="0" borderId="19" xfId="0" applyFont="1" applyFill="1" applyBorder="1" applyAlignment="1">
      <alignment/>
    </xf>
    <xf numFmtId="0" fontId="9" fillId="0" borderId="4" xfId="0" applyFont="1" applyFill="1" applyBorder="1" applyAlignment="1">
      <alignment/>
    </xf>
    <xf numFmtId="0" fontId="8" fillId="9" borderId="20" xfId="0" applyFont="1" applyFill="1" applyBorder="1" applyAlignment="1">
      <alignment horizontal="center"/>
    </xf>
    <xf numFmtId="0" fontId="8" fillId="9" borderId="0" xfId="31" applyFont="1" applyFill="1" applyBorder="1" applyAlignment="1">
      <alignment horizontal="center"/>
      <protection/>
    </xf>
    <xf numFmtId="0" fontId="8" fillId="9" borderId="13" xfId="31" applyFont="1" applyFill="1" applyBorder="1" applyAlignment="1">
      <alignment horizontal="center"/>
      <protection/>
    </xf>
    <xf numFmtId="2" fontId="8" fillId="9" borderId="13" xfId="31" applyNumberFormat="1" applyFont="1" applyFill="1" applyBorder="1" applyAlignment="1" applyProtection="1">
      <alignment horizontal="center"/>
      <protection locked="0"/>
    </xf>
    <xf numFmtId="2" fontId="40" fillId="15" borderId="14" xfId="27" applyNumberFormat="1" applyFont="1" applyFill="1" applyBorder="1" applyAlignment="1" applyProtection="1">
      <alignment horizontal="center" vertical="center"/>
      <protection locked="0"/>
    </xf>
    <xf numFmtId="2" fontId="40" fillId="15" borderId="16" xfId="27" applyNumberFormat="1" applyFont="1" applyFill="1" applyBorder="1" applyAlignment="1" applyProtection="1">
      <alignment horizontal="center" vertical="center"/>
      <protection locked="0"/>
    </xf>
    <xf numFmtId="2" fontId="123" fillId="15" borderId="39" xfId="27" applyNumberFormat="1" applyFont="1" applyFill="1" applyBorder="1" applyAlignment="1" applyProtection="1">
      <alignment horizontal="center" vertical="center"/>
      <protection locked="0"/>
    </xf>
    <xf numFmtId="2" fontId="123" fillId="15" borderId="16" xfId="27" applyNumberFormat="1" applyFont="1" applyFill="1" applyBorder="1" applyAlignment="1" applyProtection="1">
      <alignment horizontal="center" vertical="center"/>
      <protection locked="0"/>
    </xf>
    <xf numFmtId="2" fontId="123" fillId="15" borderId="9" xfId="27" applyNumberFormat="1" applyFont="1" applyFill="1" applyBorder="1" applyAlignment="1" applyProtection="1">
      <alignment horizontal="center" vertical="center"/>
      <protection locked="0"/>
    </xf>
    <xf numFmtId="0" fontId="41" fillId="15" borderId="0" xfId="27" applyFont="1" applyFill="1" applyAlignment="1">
      <alignment/>
      <protection/>
    </xf>
    <xf numFmtId="0" fontId="34" fillId="15" borderId="40" xfId="27" applyFont="1" applyFill="1" applyBorder="1" applyAlignment="1">
      <alignment horizontal="center" vertical="center" wrapText="1"/>
      <protection/>
    </xf>
    <xf numFmtId="0" fontId="34" fillId="15" borderId="37" xfId="27" applyFont="1" applyFill="1" applyBorder="1" applyAlignment="1">
      <alignment horizontal="center" vertical="center" wrapText="1"/>
      <protection/>
    </xf>
    <xf numFmtId="0" fontId="34" fillId="15" borderId="31" xfId="27" applyFont="1" applyFill="1" applyBorder="1" applyAlignment="1">
      <alignment horizontal="center" vertical="center" wrapText="1"/>
      <protection/>
    </xf>
    <xf numFmtId="0" fontId="39" fillId="15" borderId="40" xfId="27" applyFont="1" applyFill="1" applyBorder="1" applyAlignment="1">
      <alignment horizontal="center" vertical="center" wrapText="1"/>
      <protection/>
    </xf>
    <xf numFmtId="0" fontId="39" fillId="15" borderId="38" xfId="27" applyFont="1" applyFill="1" applyBorder="1" applyAlignment="1">
      <alignment horizontal="center" vertical="center" wrapText="1"/>
      <protection/>
    </xf>
    <xf numFmtId="0" fontId="39" fillId="15" borderId="31" xfId="27" applyFont="1" applyFill="1" applyBorder="1" applyAlignment="1">
      <alignment horizontal="center" vertical="center" wrapText="1"/>
      <protection/>
    </xf>
    <xf numFmtId="0" fontId="39" fillId="15" borderId="41" xfId="27" applyFont="1" applyFill="1" applyBorder="1" applyAlignment="1">
      <alignment horizontal="center"/>
      <protection/>
    </xf>
    <xf numFmtId="0" fontId="39" fillId="15" borderId="42" xfId="27" applyFont="1" applyFill="1" applyBorder="1" applyAlignment="1">
      <alignment horizontal="center"/>
      <protection/>
    </xf>
    <xf numFmtId="0" fontId="39" fillId="15" borderId="43" xfId="27" applyFont="1" applyFill="1" applyBorder="1" applyAlignment="1">
      <alignment horizontal="center"/>
      <protection/>
    </xf>
    <xf numFmtId="2" fontId="40" fillId="15" borderId="15" xfId="27" applyNumberFormat="1" applyFont="1" applyFill="1" applyBorder="1" applyAlignment="1" applyProtection="1">
      <alignment horizontal="center" vertical="center"/>
      <protection locked="0"/>
    </xf>
    <xf numFmtId="0" fontId="0" fillId="19" borderId="44" xfId="0" applyFill="1" applyBorder="1" applyAlignment="1">
      <alignment horizontal="center" vertical="center"/>
    </xf>
    <xf numFmtId="0" fontId="0" fillId="19" borderId="32" xfId="0" applyFill="1" applyBorder="1" applyAlignment="1">
      <alignment horizontal="center" vertical="center"/>
    </xf>
    <xf numFmtId="0" fontId="0" fillId="19" borderId="45" xfId="0" applyFill="1" applyBorder="1" applyAlignment="1">
      <alignment horizontal="center" vertical="center"/>
    </xf>
    <xf numFmtId="0" fontId="0" fillId="19" borderId="40" xfId="0" applyFill="1" applyBorder="1" applyAlignment="1">
      <alignment horizontal="center" vertical="center"/>
    </xf>
    <xf numFmtId="0" fontId="0" fillId="19" borderId="38" xfId="0" applyFill="1" applyBorder="1" applyAlignment="1">
      <alignment horizontal="center" vertical="center"/>
    </xf>
    <xf numFmtId="0" fontId="0" fillId="19" borderId="31" xfId="0" applyFill="1" applyBorder="1" applyAlignment="1">
      <alignment horizontal="center" vertical="center"/>
    </xf>
    <xf numFmtId="0" fontId="0" fillId="0" borderId="9" xfId="0" applyBorder="1" applyAlignment="1">
      <alignment horizontal="left" vertical="center" wrapText="1"/>
    </xf>
    <xf numFmtId="0" fontId="103" fillId="0" borderId="0" xfId="0" applyFont="1" applyAlignment="1" applyProtection="1">
      <alignment/>
      <protection locked="0"/>
    </xf>
  </cellXfs>
  <cellStyles count="28">
    <cellStyle name="Normal" xfId="0"/>
    <cellStyle name="Avertissement" xfId="15"/>
    <cellStyle name="Calcul" xfId="16"/>
    <cellStyle name="Cellule liée" xfId="17"/>
    <cellStyle name="Commentaire" xfId="18"/>
    <cellStyle name="Entrée" xfId="19"/>
    <cellStyle name="Insatisfaisant" xfId="20"/>
    <cellStyle name="Hyperlink" xfId="21"/>
    <cellStyle name="Comma" xfId="22"/>
    <cellStyle name="Comma [0]" xfId="23"/>
    <cellStyle name="Currency" xfId="24"/>
    <cellStyle name="Currency [0]" xfId="25"/>
    <cellStyle name="Neutre" xfId="26"/>
    <cellStyle name="Normal 2" xfId="27"/>
    <cellStyle name="Normal 2 2" xfId="28"/>
    <cellStyle name="Normal 2_Graphique 621 T1 T409" xfId="29"/>
    <cellStyle name="Normal 3" xfId="30"/>
    <cellStyle name="Normalny 13" xfId="31"/>
    <cellStyle name="Percent" xfId="32"/>
    <cellStyle name="RenvoiPage" xfId="33"/>
    <cellStyle name="Satisfaisant" xfId="34"/>
    <cellStyle name="Texte explicatif" xfId="35"/>
    <cellStyle name="Titre" xfId="36"/>
    <cellStyle name="Titre 1" xfId="37"/>
    <cellStyle name="Titre 2" xfId="38"/>
    <cellStyle name="Titre 3" xfId="39"/>
    <cellStyle name="Titre 4" xfId="40"/>
    <cellStyle name="Vérification" xfId="41"/>
  </cellStyles>
  <dxfs count="2">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990600</xdr:colOff>
      <xdr:row>2</xdr:row>
      <xdr:rowOff>161925</xdr:rowOff>
    </xdr:to>
    <xdr:pic>
      <xdr:nvPicPr>
        <xdr:cNvPr id="1" name="Image 2" descr="Logo_ACP.png"/>
        <xdr:cNvPicPr preferRelativeResize="1">
          <a:picLocks noChangeAspect="1"/>
        </xdr:cNvPicPr>
      </xdr:nvPicPr>
      <xdr:blipFill>
        <a:blip r:embed="rId1"/>
        <a:stretch>
          <a:fillRect/>
        </a:stretch>
      </xdr:blipFill>
      <xdr:spPr>
        <a:xfrm>
          <a:off x="9525" y="9525"/>
          <a:ext cx="981075" cy="533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814984\Local%20Settings\Temporary%20Internet%20Files\Content.Outlook\HOQHHIU5\Etats%20S2%20retrait&#233;s\s301862769.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sentation"/>
      <sheetName val="IDEN"/>
      <sheetName val="BS-C1"/>
      <sheetName val="__TABLES__"/>
    </sheetNames>
    <sheetDataSet>
      <sheetData sheetId="3">
        <row r="9">
          <cell r="C9" t="str">
            <v>Code des assurances</v>
          </cell>
        </row>
        <row r="10">
          <cell r="C10" t="str">
            <v>Livre IX du code de la sécurité sociale</v>
          </cell>
        </row>
        <row r="11">
          <cell r="C11" t="str">
            <v>Livre II du code de la mutualité</v>
          </cell>
        </row>
        <row r="13">
          <cell r="B13">
            <v>0</v>
          </cell>
        </row>
        <row r="14">
          <cell r="B14">
            <v>1</v>
          </cell>
          <cell r="C14" t="str">
            <v>01 - Vie</v>
          </cell>
        </row>
        <row r="15">
          <cell r="B15">
            <v>2</v>
          </cell>
          <cell r="C15" t="str">
            <v>02 - Epargne</v>
          </cell>
        </row>
        <row r="16">
          <cell r="B16">
            <v>3</v>
          </cell>
          <cell r="C16" t="str">
            <v>03 - Institution de prévoyance</v>
          </cell>
        </row>
        <row r="17">
          <cell r="B17">
            <v>4</v>
          </cell>
          <cell r="C17" t="str">
            <v>04 - Non-vie</v>
          </cell>
        </row>
        <row r="18">
          <cell r="B18">
            <v>5</v>
          </cell>
          <cell r="C18" t="str">
            <v>05 - Mixte</v>
          </cell>
        </row>
        <row r="19">
          <cell r="B19">
            <v>6</v>
          </cell>
          <cell r="C19" t="str">
            <v>06 - Réassureur</v>
          </cell>
        </row>
        <row r="20">
          <cell r="B20">
            <v>7</v>
          </cell>
          <cell r="C20" t="str">
            <v>07 - Tontine</v>
          </cell>
        </row>
        <row r="22">
          <cell r="B22">
            <v>0</v>
          </cell>
        </row>
        <row r="23">
          <cell r="B23">
            <v>1</v>
          </cell>
          <cell r="C23" t="str">
            <v>01 - Nationale</v>
          </cell>
        </row>
        <row r="24">
          <cell r="B24">
            <v>2</v>
          </cell>
          <cell r="C24" t="str">
            <v>02 - Anonyme</v>
          </cell>
        </row>
        <row r="25">
          <cell r="B25">
            <v>3</v>
          </cell>
          <cell r="C25" t="str">
            <v>03 - Mutuelle avec intermédiaires</v>
          </cell>
        </row>
        <row r="26">
          <cell r="B26">
            <v>4</v>
          </cell>
          <cell r="C26" t="str">
            <v>04 - Mutuelle sans intermédiaires</v>
          </cell>
        </row>
        <row r="27">
          <cell r="B27">
            <v>5</v>
          </cell>
          <cell r="C27" t="str">
            <v>05 - Mutuelle locale ou professionnelle</v>
          </cell>
        </row>
        <row r="28">
          <cell r="B28">
            <v>6</v>
          </cell>
          <cell r="C28" t="str">
            <v>06 - Mutuelle agricole</v>
          </cell>
        </row>
        <row r="29">
          <cell r="B29">
            <v>8</v>
          </cell>
          <cell r="C29" t="str">
            <v>08 - Etrangère, hors union européenne</v>
          </cell>
        </row>
        <row r="30">
          <cell r="B30">
            <v>9</v>
          </cell>
          <cell r="C30" t="str">
            <v>09 - Tontine</v>
          </cell>
        </row>
        <row r="31">
          <cell r="B31">
            <v>10</v>
          </cell>
          <cell r="C31" t="str">
            <v>10 - Pool contrôlé</v>
          </cell>
        </row>
        <row r="32">
          <cell r="B32">
            <v>12</v>
          </cell>
          <cell r="C32" t="str">
            <v>12 - Institution de prévoyance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55"/>
  <sheetViews>
    <sheetView tabSelected="1" zoomScalePageLayoutView="0" workbookViewId="0" topLeftCell="A1">
      <selection activeCell="D2" sqref="D2"/>
    </sheetView>
  </sheetViews>
  <sheetFormatPr defaultColWidth="11.421875" defaultRowHeight="15"/>
  <cols>
    <col min="1" max="1" width="34.00390625" style="0" customWidth="1"/>
    <col min="2" max="2" width="15.7109375" style="0" customWidth="1"/>
    <col min="3" max="3" width="21.00390625" style="0" customWidth="1"/>
    <col min="4" max="4" width="21.7109375" style="0" customWidth="1"/>
  </cols>
  <sheetData>
    <row r="1" spans="1:4" ht="15">
      <c r="A1" s="497"/>
      <c r="B1" s="497"/>
      <c r="C1" s="925" t="s">
        <v>1633</v>
      </c>
      <c r="D1" s="925" t="s">
        <v>1634</v>
      </c>
    </row>
    <row r="2" spans="1:4" ht="15">
      <c r="A2" s="497"/>
      <c r="B2" s="497"/>
      <c r="C2" s="497"/>
      <c r="D2" s="497"/>
    </row>
    <row r="3" spans="1:4" ht="15">
      <c r="A3" s="497"/>
      <c r="B3" s="497"/>
      <c r="C3" s="497"/>
      <c r="D3" s="497"/>
    </row>
    <row r="4" spans="1:4" ht="15">
      <c r="A4" s="497"/>
      <c r="B4" s="497"/>
      <c r="C4" s="497"/>
      <c r="D4" s="497"/>
    </row>
    <row r="5" spans="1:4" ht="15">
      <c r="A5" s="823" t="s">
        <v>1325</v>
      </c>
      <c r="B5" s="823"/>
      <c r="C5" s="823"/>
      <c r="D5" s="823"/>
    </row>
    <row r="6" spans="1:4" ht="15">
      <c r="A6" s="823" t="s">
        <v>1326</v>
      </c>
      <c r="B6" s="823"/>
      <c r="C6" s="823"/>
      <c r="D6" s="823"/>
    </row>
    <row r="7" spans="1:4" ht="15">
      <c r="A7" s="498"/>
      <c r="B7" s="498"/>
      <c r="C7" s="498"/>
      <c r="D7" s="498"/>
    </row>
    <row r="8" spans="1:4" ht="15">
      <c r="A8" s="498"/>
      <c r="B8" s="498"/>
      <c r="C8" s="498"/>
      <c r="D8" s="498"/>
    </row>
    <row r="9" spans="1:4" ht="15">
      <c r="A9" s="497" t="s">
        <v>1630</v>
      </c>
      <c r="B9" s="498"/>
      <c r="C9" s="791"/>
      <c r="D9" s="791"/>
    </row>
    <row r="10" spans="1:4" ht="12.75" customHeight="1">
      <c r="A10" s="499" t="s">
        <v>1324</v>
      </c>
      <c r="B10" s="498"/>
      <c r="C10" s="498"/>
      <c r="D10" s="498"/>
    </row>
    <row r="11" spans="1:4" ht="12.75" customHeight="1">
      <c r="A11" s="499"/>
      <c r="B11" s="498"/>
      <c r="C11" s="498"/>
      <c r="D11" s="498"/>
    </row>
    <row r="12" spans="1:4" ht="12.75" customHeight="1">
      <c r="A12" s="499"/>
      <c r="B12" s="498"/>
      <c r="C12" s="498"/>
      <c r="D12" s="498"/>
    </row>
    <row r="13" spans="1:4" ht="15">
      <c r="A13" s="498"/>
      <c r="B13" s="500" t="s">
        <v>1313</v>
      </c>
      <c r="C13" s="814"/>
      <c r="D13" s="816"/>
    </row>
    <row r="14" spans="1:4" ht="15">
      <c r="A14" s="498"/>
      <c r="B14" s="500" t="s">
        <v>1314</v>
      </c>
      <c r="C14" s="814"/>
      <c r="D14" s="816"/>
    </row>
    <row r="15" spans="1:4" ht="15">
      <c r="A15" s="498"/>
      <c r="B15" s="500" t="s">
        <v>1315</v>
      </c>
      <c r="C15" s="814"/>
      <c r="D15" s="816"/>
    </row>
    <row r="16" spans="1:4" ht="15">
      <c r="A16" s="498"/>
      <c r="B16" s="500" t="s">
        <v>1316</v>
      </c>
      <c r="C16" s="814"/>
      <c r="D16" s="817"/>
    </row>
    <row r="17" spans="1:4" ht="9" customHeight="1">
      <c r="A17" s="498"/>
      <c r="B17" s="498"/>
      <c r="C17" s="498"/>
      <c r="D17" s="498"/>
    </row>
    <row r="18" spans="1:4" ht="15">
      <c r="A18" s="500" t="s">
        <v>1317</v>
      </c>
      <c r="B18" s="814"/>
      <c r="C18" s="815"/>
      <c r="D18" s="816"/>
    </row>
    <row r="19" spans="1:4" ht="15">
      <c r="A19" s="500" t="s">
        <v>1318</v>
      </c>
      <c r="B19" s="814" t="s">
        <v>1580</v>
      </c>
      <c r="C19" s="817"/>
      <c r="D19" s="501"/>
    </row>
    <row r="20" spans="1:4" ht="16.5" customHeight="1">
      <c r="A20" s="496"/>
      <c r="B20" s="496"/>
      <c r="C20" s="501"/>
      <c r="D20" s="501"/>
    </row>
    <row r="21" spans="1:4" ht="15">
      <c r="A21" s="508" t="str">
        <f>__TABLE__!A41</f>
        <v>Numéro (4 chiffres)</v>
      </c>
      <c r="B21" s="383"/>
      <c r="C21" s="502"/>
      <c r="D21" s="502"/>
    </row>
    <row r="22" spans="1:4" ht="15">
      <c r="A22" s="509" t="str">
        <f>__TABLE__!A39</f>
        <v>Nature d'activité (2 chiffres)</v>
      </c>
      <c r="B22" s="506">
        <v>1</v>
      </c>
      <c r="C22" s="818" t="s">
        <v>1584</v>
      </c>
      <c r="D22" s="819"/>
    </row>
    <row r="23" spans="1:4" ht="15">
      <c r="A23" s="510" t="str">
        <f>__TABLE__!A40</f>
        <v>Forme juridique (2 chiffres)</v>
      </c>
      <c r="B23" s="507">
        <v>1</v>
      </c>
      <c r="C23" s="820" t="s">
        <v>1592</v>
      </c>
      <c r="D23" s="821"/>
    </row>
    <row r="24" spans="1:4" ht="15">
      <c r="A24" s="384" t="str">
        <f>__TABLE__!A42</f>
        <v>Non applicable</v>
      </c>
      <c r="B24" s="385"/>
      <c r="C24" s="501"/>
      <c r="D24" s="501"/>
    </row>
    <row r="25" spans="1:4" ht="12.75" customHeight="1">
      <c r="A25" s="496"/>
      <c r="B25" s="496"/>
      <c r="C25" s="501"/>
      <c r="D25" s="501"/>
    </row>
    <row r="26" spans="1:4" ht="15">
      <c r="A26" s="504" t="s">
        <v>1322</v>
      </c>
      <c r="B26" s="385"/>
      <c r="C26" s="501"/>
      <c r="D26" s="501"/>
    </row>
    <row r="27" spans="1:4" ht="14.25" customHeight="1">
      <c r="A27" s="496"/>
      <c r="B27" s="496"/>
      <c r="C27" s="501"/>
      <c r="D27" s="501"/>
    </row>
    <row r="28" spans="1:4" ht="15">
      <c r="A28" s="503" t="s">
        <v>1323</v>
      </c>
      <c r="B28" s="387" t="str">
        <f>IF(indexCode=3,TEXT(RNMP,"000\ 000\ 000"),TEXT(NUMERO*10000+NA*100+FJ,"0000\ 00\ 00"))</f>
        <v>0000 01 01</v>
      </c>
      <c r="C28" s="505"/>
      <c r="D28" s="501"/>
    </row>
    <row r="29" spans="1:4" ht="15">
      <c r="A29" s="389"/>
      <c r="B29" s="388"/>
      <c r="C29" s="388"/>
      <c r="D29" s="386"/>
    </row>
    <row r="30" spans="1:4" ht="12" customHeight="1">
      <c r="A30" s="390"/>
      <c r="B30" s="390"/>
      <c r="C30" s="390"/>
      <c r="D30" s="390"/>
    </row>
    <row r="31" spans="1:4" s="393" customFormat="1" ht="15">
      <c r="A31" s="391"/>
      <c r="B31" s="392"/>
      <c r="C31" s="392"/>
      <c r="D31" s="392"/>
    </row>
    <row r="32" spans="1:4" s="396" customFormat="1" ht="15">
      <c r="A32" s="394"/>
      <c r="B32" s="395"/>
      <c r="C32" s="395"/>
      <c r="D32" s="395"/>
    </row>
    <row r="33" spans="1:4" s="396" customFormat="1" ht="15">
      <c r="A33" s="397"/>
      <c r="B33" s="395"/>
      <c r="C33" s="395"/>
      <c r="D33" s="395"/>
    </row>
    <row r="34" spans="1:4" s="396" customFormat="1" ht="15">
      <c r="A34" s="398"/>
      <c r="B34" s="395"/>
      <c r="C34" s="395"/>
      <c r="D34" s="395"/>
    </row>
    <row r="35" spans="1:4" s="393" customFormat="1" ht="15">
      <c r="A35" s="399"/>
      <c r="B35" s="392"/>
      <c r="C35" s="392"/>
      <c r="D35" s="392"/>
    </row>
    <row r="36" spans="1:4" s="393" customFormat="1" ht="15">
      <c r="A36" s="399"/>
      <c r="B36" s="392"/>
      <c r="C36" s="392"/>
      <c r="D36" s="392"/>
    </row>
    <row r="37" spans="1:4" s="396" customFormat="1" ht="15">
      <c r="A37" s="395"/>
      <c r="B37" s="395"/>
      <c r="C37" s="395"/>
      <c r="D37" s="395"/>
    </row>
    <row r="38" spans="1:4" s="396" customFormat="1" ht="15">
      <c r="A38" s="397"/>
      <c r="B38" s="395"/>
      <c r="C38" s="395"/>
      <c r="D38" s="395"/>
    </row>
    <row r="39" spans="1:4" s="396" customFormat="1" ht="15">
      <c r="A39" s="398"/>
      <c r="B39" s="395"/>
      <c r="C39" s="395"/>
      <c r="D39" s="395"/>
    </row>
    <row r="41" spans="1:4" s="396" customFormat="1" ht="15">
      <c r="A41" s="398"/>
      <c r="B41" s="395"/>
      <c r="C41" s="395"/>
      <c r="D41" s="395"/>
    </row>
    <row r="42" spans="1:4" s="396" customFormat="1" ht="15">
      <c r="A42" s="398"/>
      <c r="B42" s="395"/>
      <c r="C42" s="395"/>
      <c r="D42" s="395"/>
    </row>
    <row r="43" spans="1:4" ht="15">
      <c r="A43" s="398"/>
      <c r="B43" s="394"/>
      <c r="C43" s="394"/>
      <c r="D43" s="394"/>
    </row>
    <row r="44" spans="1:4" ht="15">
      <c r="A44" s="398"/>
      <c r="B44" s="394"/>
      <c r="C44" s="394"/>
      <c r="D44" s="394"/>
    </row>
    <row r="45" spans="1:4" ht="15">
      <c r="A45" s="398"/>
      <c r="B45" s="394"/>
      <c r="C45" s="394"/>
      <c r="D45" s="394"/>
    </row>
    <row r="46" spans="1:4" ht="15">
      <c r="A46" s="398"/>
      <c r="B46" s="394"/>
      <c r="C46" s="394"/>
      <c r="D46" s="394"/>
    </row>
    <row r="47" spans="1:4" ht="16.5" customHeight="1">
      <c r="A47" s="822"/>
      <c r="B47" s="822"/>
      <c r="C47" s="822"/>
      <c r="D47" s="394"/>
    </row>
    <row r="48" spans="1:4" ht="15">
      <c r="A48" s="398"/>
      <c r="B48" s="394"/>
      <c r="C48" s="394"/>
      <c r="D48" s="394"/>
    </row>
    <row r="49" spans="1:4" ht="15">
      <c r="A49" s="398"/>
      <c r="B49" s="394"/>
      <c r="C49" s="394"/>
      <c r="D49" s="394"/>
    </row>
    <row r="50" spans="1:4" s="396" customFormat="1" ht="15">
      <c r="A50" s="398"/>
      <c r="B50" s="395"/>
      <c r="C50" s="395"/>
      <c r="D50" s="395"/>
    </row>
    <row r="51" spans="1:4" s="393" customFormat="1" ht="15">
      <c r="A51" s="391"/>
      <c r="B51" s="392"/>
      <c r="C51" s="392"/>
      <c r="D51" s="392"/>
    </row>
    <row r="52" spans="1:4" s="393" customFormat="1" ht="15">
      <c r="A52" s="391"/>
      <c r="B52" s="392"/>
      <c r="C52" s="392"/>
      <c r="D52" s="392"/>
    </row>
    <row r="53" spans="1:4" ht="15">
      <c r="A53" s="391"/>
      <c r="B53" s="394"/>
      <c r="C53" s="394"/>
      <c r="D53" s="394"/>
    </row>
    <row r="54" spans="1:4" ht="15">
      <c r="A54" s="394"/>
      <c r="B54" s="394"/>
      <c r="C54" s="394"/>
      <c r="D54" s="394"/>
    </row>
    <row r="55" spans="1:4" s="396" customFormat="1" ht="15">
      <c r="A55" s="398"/>
      <c r="B55" s="395"/>
      <c r="C55" s="395"/>
      <c r="D55" s="395"/>
    </row>
  </sheetData>
  <sheetProtection/>
  <mergeCells count="11">
    <mergeCell ref="C16:D16"/>
    <mergeCell ref="B18:D18"/>
    <mergeCell ref="B19:C19"/>
    <mergeCell ref="C22:D22"/>
    <mergeCell ref="C23:D23"/>
    <mergeCell ref="A47:C47"/>
    <mergeCell ref="A5:D5"/>
    <mergeCell ref="A6:D6"/>
    <mergeCell ref="C13:D13"/>
    <mergeCell ref="C14:D14"/>
    <mergeCell ref="C15:D15"/>
  </mergeCells>
  <conditionalFormatting sqref="A24">
    <cfRule type="expression" priority="2" dxfId="0" stopIfTrue="1">
      <formula>indexCode=3</formula>
    </cfRule>
  </conditionalFormatting>
  <conditionalFormatting sqref="A21:A23">
    <cfRule type="expression" priority="1" dxfId="0" stopIfTrue="1">
      <formula>indexCode&lt;&gt;3</formula>
    </cfRule>
  </conditionalFormatting>
  <dataValidations count="3">
    <dataValidation type="list" allowBlank="1" showInputMessage="1" showErrorMessage="1" sqref="C22:D22">
      <formula1>listeNA</formula1>
    </dataValidation>
    <dataValidation type="list" allowBlank="1" showInputMessage="1" showErrorMessage="1" sqref="C23:D23">
      <formula1>listeFJ</formula1>
    </dataValidation>
    <dataValidation type="list" allowBlank="1" showInputMessage="1" showErrorMessage="1" sqref="B19:C19">
      <formula1>_ListeCodes</formula1>
    </dataValidation>
  </dataValidation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L29"/>
  <sheetViews>
    <sheetView zoomScale="70" zoomScaleNormal="70" zoomScalePageLayoutView="0" workbookViewId="0" topLeftCell="A1">
      <selection activeCell="B21" sqref="B21"/>
    </sheetView>
  </sheetViews>
  <sheetFormatPr defaultColWidth="9.140625" defaultRowHeight="15"/>
  <cols>
    <col min="1" max="1" width="9.7109375" style="12" customWidth="1"/>
    <col min="2" max="2" width="47.28125" style="12" customWidth="1"/>
    <col min="3" max="3" width="6.57421875" style="235" customWidth="1"/>
    <col min="4" max="4" width="27.140625" style="12" customWidth="1"/>
    <col min="5" max="5" width="23.421875" style="12" customWidth="1"/>
    <col min="6" max="6" width="23.7109375" style="12" customWidth="1"/>
    <col min="7" max="7" width="27.57421875" style="12" customWidth="1"/>
    <col min="8" max="8" width="28.00390625" style="12" customWidth="1"/>
    <col min="9" max="16384" width="9.140625" style="12" customWidth="1"/>
  </cols>
  <sheetData>
    <row r="1" spans="1:7" ht="15.75">
      <c r="A1" s="172"/>
      <c r="F1" s="176"/>
      <c r="G1" s="177" t="s">
        <v>424</v>
      </c>
    </row>
    <row r="2" spans="1:12" ht="18" customHeight="1">
      <c r="A2" s="6" t="s">
        <v>19</v>
      </c>
      <c r="B2" s="94"/>
      <c r="C2" s="236"/>
      <c r="D2" s="94"/>
      <c r="E2" s="94"/>
      <c r="F2" s="178"/>
      <c r="G2" s="175" t="s">
        <v>425</v>
      </c>
      <c r="H2" s="53"/>
      <c r="I2" s="53"/>
      <c r="J2" s="53"/>
      <c r="K2" s="13"/>
      <c r="L2" s="13"/>
    </row>
    <row r="3" spans="1:12" ht="19.5" customHeight="1">
      <c r="A3" s="5" t="s">
        <v>599</v>
      </c>
      <c r="B3" s="18"/>
      <c r="C3" s="106"/>
      <c r="D3" s="18"/>
      <c r="E3" s="94"/>
      <c r="F3" s="793"/>
      <c r="G3" s="786"/>
      <c r="H3" s="53"/>
      <c r="I3" s="53"/>
      <c r="J3" s="53"/>
      <c r="K3" s="13"/>
      <c r="L3" s="13"/>
    </row>
    <row r="4" spans="1:12" ht="14.25">
      <c r="A4" s="5"/>
      <c r="B4" s="18"/>
      <c r="C4" s="106"/>
      <c r="D4" s="18"/>
      <c r="E4" s="94"/>
      <c r="F4" s="75"/>
      <c r="G4" s="75"/>
      <c r="H4" s="53"/>
      <c r="I4" s="53"/>
      <c r="J4" s="53"/>
      <c r="K4" s="13"/>
      <c r="L4" s="13"/>
    </row>
    <row r="5" spans="1:12" ht="14.25">
      <c r="A5" s="220" t="s">
        <v>287</v>
      </c>
      <c r="B5" s="232"/>
      <c r="C5" s="237">
        <v>1</v>
      </c>
      <c r="D5" s="677"/>
      <c r="E5" s="679"/>
      <c r="F5" s="630"/>
      <c r="G5" s="630"/>
      <c r="H5" s="547"/>
      <c r="I5" s="53"/>
      <c r="J5" s="53"/>
      <c r="K5" s="13"/>
      <c r="L5" s="13"/>
    </row>
    <row r="6" spans="1:12" ht="14.25">
      <c r="A6" s="220" t="s">
        <v>288</v>
      </c>
      <c r="B6" s="232"/>
      <c r="C6" s="237">
        <v>2</v>
      </c>
      <c r="D6" s="677"/>
      <c r="E6" s="679"/>
      <c r="F6" s="630"/>
      <c r="G6" s="630"/>
      <c r="H6" s="547"/>
      <c r="I6" s="53"/>
      <c r="J6" s="53"/>
      <c r="K6" s="13"/>
      <c r="L6" s="13"/>
    </row>
    <row r="7" spans="1:12" ht="14.25">
      <c r="A7" s="233" t="s">
        <v>330</v>
      </c>
      <c r="B7" s="223"/>
      <c r="C7" s="237">
        <v>3</v>
      </c>
      <c r="D7" s="678"/>
      <c r="E7" s="631"/>
      <c r="F7" s="547"/>
      <c r="G7" s="631"/>
      <c r="H7" s="547"/>
      <c r="I7" s="53"/>
      <c r="J7" s="53"/>
      <c r="K7" s="13"/>
      <c r="L7" s="13"/>
    </row>
    <row r="8" spans="1:12" ht="14.25">
      <c r="A8" s="97" t="s">
        <v>414</v>
      </c>
      <c r="B8" s="118"/>
      <c r="C8" s="237">
        <v>4</v>
      </c>
      <c r="D8" s="651"/>
      <c r="E8" s="631"/>
      <c r="F8" s="547"/>
      <c r="G8" s="631"/>
      <c r="H8" s="547"/>
      <c r="I8" s="53"/>
      <c r="J8" s="53"/>
      <c r="K8" s="13"/>
      <c r="L8" s="13"/>
    </row>
    <row r="9" spans="1:12" ht="14.25">
      <c r="A9" s="76"/>
      <c r="B9" s="3"/>
      <c r="C9" s="428"/>
      <c r="D9" s="631"/>
      <c r="E9" s="631"/>
      <c r="F9" s="547"/>
      <c r="G9" s="631"/>
      <c r="H9" s="547"/>
      <c r="I9" s="53"/>
      <c r="J9" s="53"/>
      <c r="K9" s="13"/>
      <c r="L9" s="13"/>
    </row>
    <row r="10" spans="1:12" ht="71.25">
      <c r="A10" s="61"/>
      <c r="B10" s="102" t="s">
        <v>607</v>
      </c>
      <c r="C10" s="429"/>
      <c r="D10" s="680" t="s">
        <v>1341</v>
      </c>
      <c r="E10" s="680" t="s">
        <v>605</v>
      </c>
      <c r="F10" s="680" t="s">
        <v>603</v>
      </c>
      <c r="G10" s="680" t="s">
        <v>649</v>
      </c>
      <c r="H10" s="680" t="s">
        <v>644</v>
      </c>
      <c r="I10" s="53"/>
      <c r="J10" s="53"/>
      <c r="K10" s="13"/>
      <c r="L10" s="13"/>
    </row>
    <row r="11" spans="1:12" ht="14.25">
      <c r="A11" s="61"/>
      <c r="B11" s="100"/>
      <c r="C11" s="428"/>
      <c r="D11" s="556"/>
      <c r="E11" s="673"/>
      <c r="F11" s="673"/>
      <c r="G11" s="621"/>
      <c r="H11" s="621"/>
      <c r="I11" s="53"/>
      <c r="J11" s="53"/>
      <c r="K11" s="13"/>
      <c r="L11" s="13"/>
    </row>
    <row r="12" spans="1:12" ht="14.25">
      <c r="A12" s="61"/>
      <c r="B12" s="8" t="s">
        <v>606</v>
      </c>
      <c r="C12" s="428">
        <v>5</v>
      </c>
      <c r="D12" s="681"/>
      <c r="E12" s="682"/>
      <c r="F12" s="682"/>
      <c r="G12" s="682"/>
      <c r="H12" s="629"/>
      <c r="I12" s="53"/>
      <c r="J12" s="53"/>
      <c r="K12" s="13"/>
      <c r="L12" s="13"/>
    </row>
    <row r="13" spans="1:12" ht="14.25">
      <c r="A13" s="61"/>
      <c r="B13" s="68" t="s">
        <v>1331</v>
      </c>
      <c r="C13" s="428">
        <v>6</v>
      </c>
      <c r="D13" s="560"/>
      <c r="E13" s="683"/>
      <c r="F13" s="684"/>
      <c r="G13" s="682"/>
      <c r="H13" s="655"/>
      <c r="I13" s="53"/>
      <c r="J13" s="53"/>
      <c r="K13" s="13"/>
      <c r="L13" s="13"/>
    </row>
    <row r="14" spans="1:12" ht="14.25">
      <c r="A14" s="61"/>
      <c r="B14" s="68" t="s">
        <v>1332</v>
      </c>
      <c r="C14" s="428">
        <v>7</v>
      </c>
      <c r="D14" s="560"/>
      <c r="E14" s="683"/>
      <c r="F14" s="684"/>
      <c r="G14" s="655"/>
      <c r="H14" s="655"/>
      <c r="I14" s="53"/>
      <c r="J14" s="53"/>
      <c r="K14" s="13"/>
      <c r="L14" s="13"/>
    </row>
    <row r="15" spans="1:12" ht="14.25">
      <c r="A15" s="61"/>
      <c r="B15" s="68" t="s">
        <v>1333</v>
      </c>
      <c r="C15" s="428">
        <v>8</v>
      </c>
      <c r="D15" s="560"/>
      <c r="E15" s="683"/>
      <c r="F15" s="684"/>
      <c r="G15" s="655"/>
      <c r="H15" s="655"/>
      <c r="I15" s="53"/>
      <c r="J15" s="53"/>
      <c r="K15" s="13"/>
      <c r="L15" s="13"/>
    </row>
    <row r="16" spans="1:12" ht="14.25">
      <c r="A16" s="61"/>
      <c r="B16" s="68" t="s">
        <v>1334</v>
      </c>
      <c r="C16" s="428">
        <v>9</v>
      </c>
      <c r="D16" s="560"/>
      <c r="E16" s="683"/>
      <c r="F16" s="684"/>
      <c r="G16" s="655"/>
      <c r="H16" s="655"/>
      <c r="I16" s="53"/>
      <c r="J16" s="53"/>
      <c r="K16" s="13"/>
      <c r="L16" s="13"/>
    </row>
    <row r="17" spans="1:12" ht="14.25">
      <c r="A17" s="61"/>
      <c r="B17" s="68" t="s">
        <v>1335</v>
      </c>
      <c r="C17" s="428">
        <v>10</v>
      </c>
      <c r="D17" s="560"/>
      <c r="E17" s="683"/>
      <c r="F17" s="684"/>
      <c r="G17" s="655"/>
      <c r="H17" s="655"/>
      <c r="I17" s="53"/>
      <c r="J17" s="53"/>
      <c r="K17" s="13"/>
      <c r="L17" s="13"/>
    </row>
    <row r="18" spans="1:12" ht="14.25">
      <c r="A18" s="61"/>
      <c r="B18" s="68" t="s">
        <v>1336</v>
      </c>
      <c r="C18" s="430">
        <v>11</v>
      </c>
      <c r="D18" s="560"/>
      <c r="E18" s="683"/>
      <c r="F18" s="684"/>
      <c r="G18" s="655"/>
      <c r="H18" s="655"/>
      <c r="I18" s="53"/>
      <c r="J18" s="53"/>
      <c r="K18" s="13"/>
      <c r="L18" s="13"/>
    </row>
    <row r="19" spans="1:12" ht="14.25">
      <c r="A19" s="61"/>
      <c r="B19" s="68" t="s">
        <v>1337</v>
      </c>
      <c r="C19" s="430">
        <v>12</v>
      </c>
      <c r="D19" s="560"/>
      <c r="E19" s="683"/>
      <c r="F19" s="684"/>
      <c r="G19" s="655"/>
      <c r="H19" s="655"/>
      <c r="I19" s="53"/>
      <c r="J19" s="53"/>
      <c r="K19" s="13"/>
      <c r="L19" s="13"/>
    </row>
    <row r="20" spans="1:12" ht="14.25">
      <c r="A20" s="61"/>
      <c r="B20" s="68" t="s">
        <v>1338</v>
      </c>
      <c r="C20" s="430">
        <v>13</v>
      </c>
      <c r="D20" s="560"/>
      <c r="E20" s="683"/>
      <c r="F20" s="684"/>
      <c r="G20" s="655"/>
      <c r="H20" s="655"/>
      <c r="I20" s="53"/>
      <c r="J20" s="53"/>
      <c r="K20" s="13"/>
      <c r="L20" s="13"/>
    </row>
    <row r="21" spans="1:12" ht="14.25">
      <c r="A21" s="61"/>
      <c r="B21" s="68" t="s">
        <v>1339</v>
      </c>
      <c r="C21" s="430">
        <v>14</v>
      </c>
      <c r="D21" s="560"/>
      <c r="E21" s="683"/>
      <c r="F21" s="684"/>
      <c r="G21" s="655"/>
      <c r="H21" s="655"/>
      <c r="I21" s="53"/>
      <c r="J21" s="53"/>
      <c r="K21" s="13"/>
      <c r="L21" s="13"/>
    </row>
    <row r="22" spans="1:12" ht="14.25">
      <c r="A22" s="61"/>
      <c r="B22" s="68" t="s">
        <v>1340</v>
      </c>
      <c r="C22" s="430">
        <v>15</v>
      </c>
      <c r="D22" s="560"/>
      <c r="E22" s="683"/>
      <c r="F22" s="684"/>
      <c r="G22" s="655"/>
      <c r="H22" s="655"/>
      <c r="I22" s="53"/>
      <c r="J22" s="53"/>
      <c r="K22" s="13"/>
      <c r="L22" s="13"/>
    </row>
    <row r="23" spans="1:12" ht="14.25">
      <c r="A23" s="61"/>
      <c r="B23" s="100" t="s">
        <v>608</v>
      </c>
      <c r="C23" s="430">
        <v>16</v>
      </c>
      <c r="D23" s="681"/>
      <c r="E23" s="682"/>
      <c r="F23" s="682"/>
      <c r="G23" s="682"/>
      <c r="H23" s="629"/>
      <c r="I23" s="53"/>
      <c r="J23" s="53"/>
      <c r="K23" s="13"/>
      <c r="L23" s="13"/>
    </row>
    <row r="24" spans="1:12" ht="28.5">
      <c r="A24" s="61"/>
      <c r="B24" s="90" t="s">
        <v>1498</v>
      </c>
      <c r="C24" s="430">
        <v>17</v>
      </c>
      <c r="D24" s="681"/>
      <c r="E24" s="684"/>
      <c r="F24" s="655"/>
      <c r="G24" s="655"/>
      <c r="H24" s="655"/>
      <c r="I24" s="53"/>
      <c r="J24" s="53"/>
      <c r="K24" s="13"/>
      <c r="L24" s="13"/>
    </row>
    <row r="25" spans="1:12" ht="42.75">
      <c r="A25" s="61"/>
      <c r="B25" s="45" t="s">
        <v>1511</v>
      </c>
      <c r="C25" s="430">
        <v>18</v>
      </c>
      <c r="D25" s="681"/>
      <c r="E25" s="684"/>
      <c r="F25" s="655"/>
      <c r="G25" s="655"/>
      <c r="H25" s="655"/>
      <c r="I25" s="53"/>
      <c r="J25" s="53"/>
      <c r="K25" s="13"/>
      <c r="L25" s="13"/>
    </row>
    <row r="26" spans="1:12" ht="28.5">
      <c r="A26" s="61"/>
      <c r="B26" s="90" t="s">
        <v>609</v>
      </c>
      <c r="C26" s="430">
        <v>19</v>
      </c>
      <c r="D26" s="681"/>
      <c r="E26" s="682"/>
      <c r="F26" s="682"/>
      <c r="G26" s="655"/>
      <c r="H26" s="523"/>
      <c r="I26" s="53"/>
      <c r="J26" s="53"/>
      <c r="K26" s="13"/>
      <c r="L26" s="13"/>
    </row>
    <row r="27" spans="1:12" ht="28.5">
      <c r="A27" s="61"/>
      <c r="B27" s="102" t="s">
        <v>610</v>
      </c>
      <c r="C27" s="430">
        <v>20</v>
      </c>
      <c r="D27" s="681"/>
      <c r="E27" s="682"/>
      <c r="F27" s="682"/>
      <c r="G27" s="523"/>
      <c r="H27" s="523"/>
      <c r="I27" s="53"/>
      <c r="J27" s="53"/>
      <c r="K27" s="53"/>
      <c r="L27" s="53"/>
    </row>
    <row r="28" spans="1:12" ht="14.25">
      <c r="A28" s="61"/>
      <c r="B28" s="100"/>
      <c r="C28" s="428"/>
      <c r="D28" s="100"/>
      <c r="E28" s="100"/>
      <c r="F28" s="119"/>
      <c r="G28" s="119"/>
      <c r="H28" s="53"/>
      <c r="I28" s="53"/>
      <c r="J28" s="53"/>
      <c r="K28" s="53"/>
      <c r="L28" s="53"/>
    </row>
    <row r="29" spans="1:4" ht="14.25">
      <c r="A29" s="3"/>
      <c r="B29" s="3"/>
      <c r="C29" s="225"/>
      <c r="D29" s="3"/>
    </row>
  </sheetData>
  <sheetProtection password="DAB2" sheet="1" objects="1" scenarios="1"/>
  <printOptions/>
  <pageMargins left="0.7086614173228347" right="0.7086614173228347" top="0.7480314960629921" bottom="0.7480314960629921" header="0.31496062992125984" footer="0.31496062992125984"/>
  <pageSetup fitToHeight="10" fitToWidth="1" horizontalDpi="600" verticalDpi="600" orientation="landscape" paperSize="8" scale="63" r:id="rId1"/>
  <headerFooter differentFirst="1">
    <firstFooter>&amp;C&amp;[209/&amp;[268</firstFooter>
  </headerFooter>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N60"/>
  <sheetViews>
    <sheetView showGridLines="0" zoomScale="80" zoomScaleNormal="80" zoomScalePageLayoutView="0" workbookViewId="0" topLeftCell="A1">
      <selection activeCell="F13" sqref="F13:H13"/>
    </sheetView>
  </sheetViews>
  <sheetFormatPr defaultColWidth="9.140625" defaultRowHeight="15"/>
  <cols>
    <col min="1" max="1" width="9.140625" style="12" customWidth="1"/>
    <col min="2" max="2" width="52.28125" style="12" customWidth="1"/>
    <col min="3" max="3" width="8.00390625" style="12" customWidth="1"/>
    <col min="4" max="4" width="12.57421875" style="12" customWidth="1"/>
    <col min="5" max="5" width="17.57421875" style="12" customWidth="1"/>
    <col min="6" max="6" width="16.00390625" style="12" customWidth="1"/>
    <col min="7" max="7" width="21.00390625" style="12" customWidth="1"/>
    <col min="8" max="8" width="26.28125" style="12" customWidth="1"/>
    <col min="9" max="9" width="21.00390625" style="12" customWidth="1"/>
    <col min="10" max="10" width="25.7109375" style="12" customWidth="1"/>
    <col min="11" max="11" width="21.7109375" style="12" customWidth="1"/>
    <col min="12" max="16384" width="9.140625" style="12" customWidth="1"/>
  </cols>
  <sheetData>
    <row r="1" ht="15">
      <c r="A1" s="172"/>
    </row>
    <row r="2" spans="1:10" ht="14.25">
      <c r="A2" s="5" t="s">
        <v>20</v>
      </c>
      <c r="B2" s="35"/>
      <c r="C2" s="35"/>
      <c r="D2" s="18"/>
      <c r="E2" s="18"/>
      <c r="F2" s="106"/>
      <c r="G2" s="106"/>
      <c r="H2" s="106"/>
      <c r="I2" s="75"/>
      <c r="J2" s="75"/>
    </row>
    <row r="3" spans="1:10" ht="14.25">
      <c r="A3" s="6" t="s">
        <v>611</v>
      </c>
      <c r="B3" s="18"/>
      <c r="C3" s="18"/>
      <c r="D3" s="18"/>
      <c r="E3" s="18"/>
      <c r="F3" s="106"/>
      <c r="G3" s="106"/>
      <c r="H3" s="106"/>
      <c r="I3" s="75"/>
      <c r="J3" s="75"/>
    </row>
    <row r="4" spans="1:10" ht="14.25">
      <c r="A4" s="6"/>
      <c r="B4" s="18"/>
      <c r="C4" s="18"/>
      <c r="D4" s="18"/>
      <c r="E4" s="18"/>
      <c r="F4" s="106"/>
      <c r="G4" s="106"/>
      <c r="H4" s="106"/>
      <c r="I4" s="75"/>
      <c r="J4" s="75"/>
    </row>
    <row r="5" spans="1:10" ht="15">
      <c r="A5" s="220" t="s">
        <v>289</v>
      </c>
      <c r="B5" s="232"/>
      <c r="C5" s="232">
        <v>1</v>
      </c>
      <c r="D5" s="222"/>
      <c r="E5" s="18"/>
      <c r="F5" s="176"/>
      <c r="G5" s="177" t="s">
        <v>424</v>
      </c>
      <c r="H5" s="60"/>
      <c r="I5" s="60"/>
      <c r="J5" s="75"/>
    </row>
    <row r="6" spans="1:10" ht="15">
      <c r="A6" s="220" t="s">
        <v>290</v>
      </c>
      <c r="B6" s="232"/>
      <c r="C6" s="232">
        <v>2</v>
      </c>
      <c r="D6" s="222"/>
      <c r="E6" s="18"/>
      <c r="F6" s="178"/>
      <c r="G6" s="175" t="s">
        <v>425</v>
      </c>
      <c r="H6" s="60"/>
      <c r="I6" s="60"/>
      <c r="J6" s="75"/>
    </row>
    <row r="7" spans="1:10" ht="15">
      <c r="A7" s="220" t="s">
        <v>291</v>
      </c>
      <c r="B7" s="232"/>
      <c r="C7" s="232">
        <v>3</v>
      </c>
      <c r="D7" s="222"/>
      <c r="E7" s="18"/>
      <c r="F7" s="793"/>
      <c r="G7" s="786"/>
      <c r="H7" s="60"/>
      <c r="I7" s="60"/>
      <c r="J7" s="75"/>
    </row>
    <row r="8" spans="1:10" ht="14.25">
      <c r="A8" s="220" t="s">
        <v>292</v>
      </c>
      <c r="B8" s="232"/>
      <c r="C8" s="232">
        <v>4</v>
      </c>
      <c r="D8" s="222"/>
      <c r="E8" s="18"/>
      <c r="F8" s="60"/>
      <c r="G8" s="60"/>
      <c r="H8" s="60"/>
      <c r="I8" s="60"/>
      <c r="J8" s="75"/>
    </row>
    <row r="9" spans="1:10" ht="14.25">
      <c r="A9" s="220" t="s">
        <v>293</v>
      </c>
      <c r="B9" s="232"/>
      <c r="C9" s="232">
        <v>5</v>
      </c>
      <c r="D9" s="222"/>
      <c r="E9" s="18"/>
      <c r="F9" s="60"/>
      <c r="G9" s="60"/>
      <c r="H9" s="60"/>
      <c r="I9" s="60"/>
      <c r="J9" s="75"/>
    </row>
    <row r="10" spans="1:10" ht="14.25">
      <c r="A10" s="220" t="s">
        <v>294</v>
      </c>
      <c r="B10" s="232"/>
      <c r="C10" s="232">
        <v>6</v>
      </c>
      <c r="D10" s="222"/>
      <c r="E10" s="18"/>
      <c r="F10" s="60"/>
      <c r="G10" s="60"/>
      <c r="H10" s="60"/>
      <c r="I10" s="60"/>
      <c r="J10" s="75"/>
    </row>
    <row r="11" spans="1:10" ht="14.25">
      <c r="A11" s="220" t="s">
        <v>295</v>
      </c>
      <c r="B11" s="232"/>
      <c r="C11" s="232">
        <v>7</v>
      </c>
      <c r="D11" s="222"/>
      <c r="E11" s="18"/>
      <c r="F11" s="60"/>
      <c r="G11" s="60"/>
      <c r="H11" s="60"/>
      <c r="I11" s="60"/>
      <c r="J11" s="75"/>
    </row>
    <row r="12" spans="1:10" ht="14.25">
      <c r="A12" s="233" t="s">
        <v>330</v>
      </c>
      <c r="B12" s="232"/>
      <c r="C12" s="232">
        <v>8</v>
      </c>
      <c r="D12" s="224"/>
      <c r="E12" s="38"/>
      <c r="F12" s="38"/>
      <c r="G12" s="38"/>
      <c r="H12" s="38"/>
      <c r="I12" s="38"/>
      <c r="J12" s="38"/>
    </row>
    <row r="13" spans="1:10" ht="14.25">
      <c r="A13" s="97" t="s">
        <v>414</v>
      </c>
      <c r="B13" s="109"/>
      <c r="C13" s="232">
        <v>9</v>
      </c>
      <c r="D13" s="71"/>
      <c r="E13" s="38"/>
      <c r="F13" s="867"/>
      <c r="G13" s="867"/>
      <c r="H13" s="867"/>
      <c r="I13" s="868"/>
      <c r="J13" s="868"/>
    </row>
    <row r="14" spans="1:10" ht="14.25">
      <c r="A14" s="76"/>
      <c r="B14" s="3"/>
      <c r="C14" s="3"/>
      <c r="D14" s="120"/>
      <c r="E14" s="120"/>
      <c r="F14" s="120"/>
      <c r="G14" s="120"/>
      <c r="H14" s="120"/>
      <c r="I14" s="108"/>
      <c r="J14" s="108"/>
    </row>
    <row r="15" spans="1:11" ht="45.75" customHeight="1">
      <c r="A15" s="62"/>
      <c r="B15" s="121" t="s">
        <v>612</v>
      </c>
      <c r="C15" s="121"/>
      <c r="D15" s="864" t="s">
        <v>1286</v>
      </c>
      <c r="E15" s="865"/>
      <c r="F15" s="864" t="s">
        <v>1287</v>
      </c>
      <c r="G15" s="865"/>
      <c r="H15" s="865"/>
      <c r="I15" s="865"/>
      <c r="J15" s="866"/>
      <c r="K15" s="3"/>
    </row>
    <row r="16" spans="1:14" ht="130.5" customHeight="1">
      <c r="A16" s="62"/>
      <c r="B16" s="59"/>
      <c r="C16" s="59"/>
      <c r="D16" s="661" t="s">
        <v>579</v>
      </c>
      <c r="E16" s="662" t="s">
        <v>580</v>
      </c>
      <c r="F16" s="662" t="s">
        <v>579</v>
      </c>
      <c r="G16" s="662" t="s">
        <v>1288</v>
      </c>
      <c r="H16" s="662" t="s">
        <v>649</v>
      </c>
      <c r="I16" s="662" t="s">
        <v>643</v>
      </c>
      <c r="J16" s="662" t="s">
        <v>644</v>
      </c>
      <c r="K16" s="3"/>
      <c r="L16" s="3"/>
      <c r="M16" s="3"/>
      <c r="N16" s="3"/>
    </row>
    <row r="17" spans="1:14" ht="14.25">
      <c r="A17" s="61"/>
      <c r="B17" s="70"/>
      <c r="C17" s="70"/>
      <c r="D17" s="636"/>
      <c r="E17" s="636"/>
      <c r="F17" s="636"/>
      <c r="G17" s="636"/>
      <c r="H17" s="636"/>
      <c r="I17" s="636"/>
      <c r="J17" s="636"/>
      <c r="K17" s="3"/>
      <c r="L17" s="3"/>
      <c r="M17" s="3"/>
      <c r="N17" s="3"/>
    </row>
    <row r="18" spans="1:14" ht="14.25">
      <c r="A18" s="61"/>
      <c r="B18" s="18" t="s">
        <v>613</v>
      </c>
      <c r="C18" s="21">
        <v>10</v>
      </c>
      <c r="D18" s="623"/>
      <c r="E18" s="623"/>
      <c r="F18" s="623"/>
      <c r="G18" s="623"/>
      <c r="H18" s="629"/>
      <c r="I18" s="629"/>
      <c r="J18" s="629"/>
      <c r="K18" s="3"/>
      <c r="L18" s="3"/>
      <c r="M18" s="3"/>
      <c r="N18" s="3"/>
    </row>
    <row r="19" spans="1:14" ht="14.25">
      <c r="A19" s="61"/>
      <c r="B19" s="70"/>
      <c r="C19" s="229"/>
      <c r="D19" s="685"/>
      <c r="E19" s="685"/>
      <c r="F19" s="685"/>
      <c r="G19" s="685"/>
      <c r="H19" s="526"/>
      <c r="I19" s="526"/>
      <c r="J19" s="526"/>
      <c r="K19" s="3"/>
      <c r="L19" s="3"/>
      <c r="M19" s="3"/>
      <c r="N19" s="3"/>
    </row>
    <row r="20" spans="1:14" ht="14.25">
      <c r="A20" s="61"/>
      <c r="B20" s="18" t="s">
        <v>614</v>
      </c>
      <c r="C20" s="21">
        <v>11</v>
      </c>
      <c r="D20" s="623"/>
      <c r="E20" s="623"/>
      <c r="F20" s="623"/>
      <c r="G20" s="623"/>
      <c r="H20" s="629"/>
      <c r="I20" s="629"/>
      <c r="J20" s="629"/>
      <c r="K20" s="3"/>
      <c r="L20" s="3"/>
      <c r="M20" s="3"/>
      <c r="N20" s="3"/>
    </row>
    <row r="21" spans="1:14" ht="14.25">
      <c r="A21" s="61"/>
      <c r="B21" s="18"/>
      <c r="C21" s="21"/>
      <c r="D21" s="685"/>
      <c r="E21" s="685"/>
      <c r="F21" s="685"/>
      <c r="G21" s="685"/>
      <c r="H21" s="526"/>
      <c r="I21" s="526"/>
      <c r="J21" s="526"/>
      <c r="K21" s="3"/>
      <c r="L21" s="3"/>
      <c r="M21" s="3"/>
      <c r="N21" s="3"/>
    </row>
    <row r="22" spans="1:14" ht="14.25">
      <c r="A22" s="61"/>
      <c r="B22" s="18" t="s">
        <v>1614</v>
      </c>
      <c r="C22" s="21">
        <v>12</v>
      </c>
      <c r="D22" s="623"/>
      <c r="E22" s="623"/>
      <c r="F22" s="623"/>
      <c r="G22" s="623"/>
      <c r="H22" s="629"/>
      <c r="I22" s="629"/>
      <c r="J22" s="629"/>
      <c r="K22" s="3"/>
      <c r="L22" s="3"/>
      <c r="M22" s="3"/>
      <c r="N22" s="3"/>
    </row>
    <row r="23" spans="1:14" ht="14.25">
      <c r="A23" s="61"/>
      <c r="B23" s="70"/>
      <c r="C23" s="229"/>
      <c r="D23" s="685"/>
      <c r="E23" s="685"/>
      <c r="F23" s="685"/>
      <c r="G23" s="685"/>
      <c r="H23" s="526"/>
      <c r="I23" s="526"/>
      <c r="J23" s="526"/>
      <c r="K23" s="3"/>
      <c r="L23" s="3"/>
      <c r="M23" s="3"/>
      <c r="N23" s="3"/>
    </row>
    <row r="24" spans="1:14" ht="14.25">
      <c r="A24" s="61"/>
      <c r="B24" s="18" t="s">
        <v>1512</v>
      </c>
      <c r="C24" s="21">
        <v>13</v>
      </c>
      <c r="D24" s="685"/>
      <c r="E24" s="685"/>
      <c r="F24" s="685"/>
      <c r="G24" s="685"/>
      <c r="H24" s="629"/>
      <c r="I24" s="526"/>
      <c r="J24" s="629"/>
      <c r="K24" s="3"/>
      <c r="L24" s="3"/>
      <c r="M24" s="3"/>
      <c r="N24" s="3"/>
    </row>
    <row r="25" spans="1:14" ht="14.25">
      <c r="A25" s="61"/>
      <c r="B25" s="450" t="s">
        <v>1513</v>
      </c>
      <c r="C25" s="238">
        <v>14</v>
      </c>
      <c r="D25" s="623"/>
      <c r="E25" s="623"/>
      <c r="F25" s="623"/>
      <c r="G25" s="623"/>
      <c r="H25" s="629"/>
      <c r="I25" s="629"/>
      <c r="J25" s="629"/>
      <c r="K25" s="3"/>
      <c r="L25" s="3"/>
      <c r="M25" s="3"/>
      <c r="N25" s="3"/>
    </row>
    <row r="26" spans="1:14" ht="14.25">
      <c r="A26" s="61"/>
      <c r="B26" s="450" t="s">
        <v>1514</v>
      </c>
      <c r="C26" s="238">
        <v>15</v>
      </c>
      <c r="D26" s="623"/>
      <c r="E26" s="623"/>
      <c r="F26" s="623"/>
      <c r="G26" s="623"/>
      <c r="H26" s="629"/>
      <c r="I26" s="629"/>
      <c r="J26" s="629"/>
      <c r="K26" s="3"/>
      <c r="L26" s="3"/>
      <c r="M26" s="3"/>
      <c r="N26" s="3"/>
    </row>
    <row r="27" spans="1:14" s="13" customFormat="1" ht="14.25">
      <c r="A27" s="48"/>
      <c r="B27" s="449" t="s">
        <v>1515</v>
      </c>
      <c r="C27" s="40">
        <v>16</v>
      </c>
      <c r="D27" s="629"/>
      <c r="E27" s="629"/>
      <c r="F27" s="629"/>
      <c r="G27" s="629"/>
      <c r="H27" s="629"/>
      <c r="I27" s="629"/>
      <c r="J27" s="629"/>
      <c r="K27" s="7"/>
      <c r="L27" s="7"/>
      <c r="M27" s="7"/>
      <c r="N27" s="7"/>
    </row>
    <row r="28" spans="1:14" ht="14.25">
      <c r="A28" s="61"/>
      <c r="B28" s="111"/>
      <c r="C28" s="111"/>
      <c r="D28" s="625"/>
      <c r="E28" s="625"/>
      <c r="F28" s="625"/>
      <c r="G28" s="625"/>
      <c r="H28" s="644"/>
      <c r="I28" s="644"/>
      <c r="J28" s="644"/>
      <c r="K28" s="11"/>
      <c r="L28" s="11"/>
      <c r="M28" s="11"/>
      <c r="N28" s="11"/>
    </row>
    <row r="29" spans="1:14" ht="14.25">
      <c r="A29" s="61"/>
      <c r="B29" s="18" t="s">
        <v>615</v>
      </c>
      <c r="C29" s="18">
        <v>17</v>
      </c>
      <c r="D29" s="623"/>
      <c r="E29" s="623"/>
      <c r="F29" s="623"/>
      <c r="G29" s="623"/>
      <c r="H29" s="629"/>
      <c r="I29" s="629"/>
      <c r="J29" s="629"/>
      <c r="K29" s="3"/>
      <c r="L29" s="3"/>
      <c r="M29" s="3"/>
      <c r="N29" s="3"/>
    </row>
    <row r="30" spans="1:14" ht="14.25">
      <c r="A30" s="61"/>
      <c r="B30" s="18"/>
      <c r="C30" s="18"/>
      <c r="D30" s="630"/>
      <c r="E30" s="685"/>
      <c r="F30" s="685"/>
      <c r="G30" s="686"/>
      <c r="H30" s="526"/>
      <c r="I30" s="526"/>
      <c r="J30" s="526"/>
      <c r="K30" s="3"/>
      <c r="L30" s="3"/>
      <c r="M30" s="3"/>
      <c r="N30" s="3"/>
    </row>
    <row r="31" spans="1:14" ht="14.25">
      <c r="A31" s="61"/>
      <c r="B31" s="18" t="s">
        <v>616</v>
      </c>
      <c r="C31" s="18">
        <v>18</v>
      </c>
      <c r="D31" s="623"/>
      <c r="E31" s="623"/>
      <c r="F31" s="623"/>
      <c r="G31" s="624"/>
      <c r="H31" s="629"/>
      <c r="I31" s="629"/>
      <c r="J31" s="629"/>
      <c r="K31" s="3"/>
      <c r="L31" s="3"/>
      <c r="M31" s="3"/>
      <c r="N31" s="3"/>
    </row>
    <row r="32" spans="1:14" ht="14.25">
      <c r="A32" s="61"/>
      <c r="B32" s="18"/>
      <c r="C32" s="18"/>
      <c r="D32" s="630"/>
      <c r="E32" s="685"/>
      <c r="F32" s="685"/>
      <c r="G32" s="686"/>
      <c r="H32" s="526"/>
      <c r="I32" s="526"/>
      <c r="J32" s="526"/>
      <c r="K32" s="3"/>
      <c r="L32" s="3"/>
      <c r="M32" s="3"/>
      <c r="N32" s="3"/>
    </row>
    <row r="33" spans="1:14" ht="14.25">
      <c r="A33" s="61"/>
      <c r="B33" s="18" t="s">
        <v>617</v>
      </c>
      <c r="C33" s="18">
        <v>19</v>
      </c>
      <c r="D33" s="623"/>
      <c r="E33" s="623"/>
      <c r="F33" s="623"/>
      <c r="G33" s="623"/>
      <c r="H33" s="629"/>
      <c r="I33" s="629"/>
      <c r="J33" s="629"/>
      <c r="K33" s="3"/>
      <c r="L33" s="3"/>
      <c r="M33" s="3"/>
      <c r="N33" s="3"/>
    </row>
    <row r="34" spans="1:14" ht="14.25">
      <c r="A34" s="61"/>
      <c r="B34" s="18"/>
      <c r="C34" s="18"/>
      <c r="D34" s="685"/>
      <c r="E34" s="685"/>
      <c r="F34" s="685"/>
      <c r="G34" s="685"/>
      <c r="H34" s="526"/>
      <c r="I34" s="526"/>
      <c r="J34" s="526"/>
      <c r="K34" s="3"/>
      <c r="L34" s="3"/>
      <c r="M34" s="3"/>
      <c r="N34" s="3"/>
    </row>
    <row r="35" spans="1:14" ht="28.5">
      <c r="A35" s="61"/>
      <c r="B35" s="104" t="s">
        <v>618</v>
      </c>
      <c r="C35" s="18">
        <v>20</v>
      </c>
      <c r="D35" s="685"/>
      <c r="E35" s="685"/>
      <c r="F35" s="685"/>
      <c r="G35" s="685"/>
      <c r="H35" s="629"/>
      <c r="I35" s="526"/>
      <c r="J35" s="629"/>
      <c r="K35" s="3"/>
      <c r="L35" s="3"/>
      <c r="M35" s="3"/>
      <c r="N35" s="3"/>
    </row>
    <row r="36" spans="1:14" ht="14.25">
      <c r="A36" s="61"/>
      <c r="B36" s="18"/>
      <c r="C36" s="18"/>
      <c r="D36" s="685"/>
      <c r="E36" s="685"/>
      <c r="F36" s="685"/>
      <c r="G36" s="685"/>
      <c r="H36" s="526"/>
      <c r="I36" s="526"/>
      <c r="J36" s="526"/>
      <c r="K36" s="3"/>
      <c r="L36" s="3"/>
      <c r="M36" s="3"/>
      <c r="N36" s="3"/>
    </row>
    <row r="37" spans="1:14" ht="28.5">
      <c r="A37" s="61"/>
      <c r="B37" s="102" t="s">
        <v>619</v>
      </c>
      <c r="C37" s="226">
        <v>21</v>
      </c>
      <c r="D37" s="685"/>
      <c r="E37" s="685"/>
      <c r="F37" s="685"/>
      <c r="G37" s="687"/>
      <c r="H37" s="629"/>
      <c r="I37" s="671"/>
      <c r="J37" s="629"/>
      <c r="K37" s="3"/>
      <c r="L37" s="3"/>
      <c r="M37" s="3"/>
      <c r="N37" s="3"/>
    </row>
    <row r="38" spans="1:14" ht="14.25">
      <c r="A38" s="61"/>
      <c r="B38" s="18"/>
      <c r="C38" s="106"/>
      <c r="D38" s="685"/>
      <c r="E38" s="685"/>
      <c r="F38" s="685"/>
      <c r="G38" s="685"/>
      <c r="H38" s="526"/>
      <c r="I38" s="526"/>
      <c r="J38" s="526"/>
      <c r="K38" s="3"/>
      <c r="L38" s="3"/>
      <c r="M38" s="3"/>
      <c r="N38" s="3"/>
    </row>
    <row r="39" spans="1:14" ht="14.25">
      <c r="A39" s="61"/>
      <c r="B39" s="234" t="s">
        <v>296</v>
      </c>
      <c r="C39" s="237">
        <v>22</v>
      </c>
      <c r="D39" s="689" t="s">
        <v>297</v>
      </c>
      <c r="E39" s="545"/>
      <c r="F39" s="551"/>
      <c r="G39" s="685"/>
      <c r="H39" s="526"/>
      <c r="I39" s="526"/>
      <c r="J39" s="526"/>
      <c r="K39" s="3"/>
      <c r="L39" s="3"/>
      <c r="M39" s="3"/>
      <c r="N39" s="3"/>
    </row>
    <row r="40" spans="1:14" ht="14.25">
      <c r="A40" s="61"/>
      <c r="B40" s="109" t="s">
        <v>298</v>
      </c>
      <c r="C40" s="214">
        <v>23</v>
      </c>
      <c r="D40" s="676"/>
      <c r="E40" s="688"/>
      <c r="F40" s="625"/>
      <c r="G40" s="685"/>
      <c r="H40" s="526"/>
      <c r="I40" s="526"/>
      <c r="J40" s="526"/>
      <c r="K40" s="3"/>
      <c r="L40" s="3"/>
      <c r="M40" s="3"/>
      <c r="N40" s="3"/>
    </row>
    <row r="41" spans="1:14" ht="14.25">
      <c r="A41" s="61"/>
      <c r="B41" s="68"/>
      <c r="C41" s="68"/>
      <c r="D41" s="101"/>
      <c r="E41" s="101"/>
      <c r="F41" s="101"/>
      <c r="G41" s="101"/>
      <c r="H41" s="49"/>
      <c r="I41" s="49"/>
      <c r="J41" s="49"/>
      <c r="K41" s="3"/>
      <c r="L41" s="3"/>
      <c r="M41" s="3"/>
      <c r="N41" s="3"/>
    </row>
    <row r="42" spans="2:14" ht="14.25">
      <c r="B42" s="3"/>
      <c r="C42" s="3"/>
      <c r="D42" s="47"/>
      <c r="E42" s="47"/>
      <c r="F42" s="47"/>
      <c r="G42" s="47"/>
      <c r="H42" s="48"/>
      <c r="I42" s="48"/>
      <c r="J42" s="48"/>
      <c r="K42" s="3"/>
      <c r="L42" s="3"/>
      <c r="M42" s="3"/>
      <c r="N42" s="3"/>
    </row>
    <row r="43" spans="2:14" ht="14.25">
      <c r="B43" s="3"/>
      <c r="C43" s="3"/>
      <c r="D43" s="47"/>
      <c r="E43" s="47"/>
      <c r="F43" s="47"/>
      <c r="G43" s="47"/>
      <c r="H43" s="48"/>
      <c r="I43" s="48"/>
      <c r="J43" s="48"/>
      <c r="K43" s="3"/>
      <c r="L43" s="3"/>
      <c r="M43" s="3"/>
      <c r="N43" s="3"/>
    </row>
    <row r="44" spans="2:14" ht="14.25">
      <c r="B44" s="3"/>
      <c r="C44" s="3"/>
      <c r="D44" s="47"/>
      <c r="E44" s="47"/>
      <c r="F44" s="47"/>
      <c r="G44" s="47"/>
      <c r="H44" s="47"/>
      <c r="I44" s="47"/>
      <c r="J44" s="47"/>
      <c r="K44" s="3"/>
      <c r="L44" s="3"/>
      <c r="M44" s="3"/>
      <c r="N44" s="3"/>
    </row>
    <row r="45" spans="2:14" ht="14.25">
      <c r="B45" s="3"/>
      <c r="C45" s="3"/>
      <c r="D45" s="47"/>
      <c r="E45" s="47"/>
      <c r="F45" s="47"/>
      <c r="G45" s="47"/>
      <c r="H45" s="47"/>
      <c r="I45" s="47"/>
      <c r="J45" s="47"/>
      <c r="K45" s="3"/>
      <c r="L45" s="3"/>
      <c r="M45" s="3"/>
      <c r="N45" s="3"/>
    </row>
    <row r="46" spans="2:14" ht="14.25">
      <c r="B46" s="3"/>
      <c r="C46" s="3"/>
      <c r="D46" s="47"/>
      <c r="E46" s="47"/>
      <c r="F46" s="47"/>
      <c r="G46" s="47"/>
      <c r="H46" s="47"/>
      <c r="I46" s="47"/>
      <c r="J46" s="47"/>
      <c r="K46" s="3"/>
      <c r="L46" s="3"/>
      <c r="M46" s="3"/>
      <c r="N46" s="3"/>
    </row>
    <row r="47" spans="2:14" ht="14.25">
      <c r="B47" s="3"/>
      <c r="C47" s="3"/>
      <c r="D47" s="3"/>
      <c r="E47" s="3"/>
      <c r="F47" s="3"/>
      <c r="G47" s="3"/>
      <c r="H47" s="3"/>
      <c r="I47" s="3"/>
      <c r="J47" s="3"/>
      <c r="K47" s="3"/>
      <c r="L47" s="3"/>
      <c r="M47" s="3"/>
      <c r="N47" s="3"/>
    </row>
    <row r="48" spans="2:14" ht="14.25">
      <c r="B48" s="3"/>
      <c r="C48" s="3"/>
      <c r="D48" s="3"/>
      <c r="E48" s="3"/>
      <c r="F48" s="3"/>
      <c r="G48" s="3"/>
      <c r="H48" s="3"/>
      <c r="I48" s="3"/>
      <c r="J48" s="3"/>
      <c r="K48" s="3"/>
      <c r="L48" s="3"/>
      <c r="M48" s="3"/>
      <c r="N48" s="3"/>
    </row>
    <row r="49" spans="2:14" ht="14.25">
      <c r="B49" s="3"/>
      <c r="C49" s="3"/>
      <c r="D49" s="3"/>
      <c r="E49" s="3"/>
      <c r="F49" s="3"/>
      <c r="G49" s="3"/>
      <c r="H49" s="3"/>
      <c r="I49" s="3"/>
      <c r="J49" s="3"/>
      <c r="K49" s="3"/>
      <c r="L49" s="3"/>
      <c r="M49" s="3"/>
      <c r="N49" s="3"/>
    </row>
    <row r="50" spans="2:14" ht="14.25">
      <c r="B50" s="3"/>
      <c r="C50" s="3"/>
      <c r="D50" s="3"/>
      <c r="E50" s="3"/>
      <c r="F50" s="3"/>
      <c r="G50" s="3"/>
      <c r="H50" s="3"/>
      <c r="I50" s="3"/>
      <c r="J50" s="3"/>
      <c r="K50" s="3"/>
      <c r="L50" s="3"/>
      <c r="M50" s="3"/>
      <c r="N50" s="3"/>
    </row>
    <row r="51" spans="2:14" ht="14.25">
      <c r="B51" s="3"/>
      <c r="C51" s="3"/>
      <c r="D51" s="3"/>
      <c r="E51" s="3"/>
      <c r="F51" s="3"/>
      <c r="G51" s="3"/>
      <c r="H51" s="3"/>
      <c r="I51" s="3"/>
      <c r="J51" s="3"/>
      <c r="K51" s="3"/>
      <c r="L51" s="3"/>
      <c r="M51" s="3"/>
      <c r="N51" s="3"/>
    </row>
    <row r="52" spans="2:14" ht="14.25">
      <c r="B52" s="3"/>
      <c r="C52" s="3"/>
      <c r="D52" s="3"/>
      <c r="E52" s="3"/>
      <c r="F52" s="3"/>
      <c r="G52" s="3"/>
      <c r="H52" s="3"/>
      <c r="I52" s="3"/>
      <c r="J52" s="3"/>
      <c r="K52" s="3"/>
      <c r="L52" s="3"/>
      <c r="M52" s="3"/>
      <c r="N52" s="3"/>
    </row>
    <row r="53" spans="2:14" ht="14.25">
      <c r="B53" s="3"/>
      <c r="C53" s="3"/>
      <c r="D53" s="3"/>
      <c r="E53" s="3"/>
      <c r="F53" s="3"/>
      <c r="G53" s="3"/>
      <c r="H53" s="3"/>
      <c r="I53" s="3"/>
      <c r="J53" s="3"/>
      <c r="K53" s="3"/>
      <c r="L53" s="3"/>
      <c r="M53" s="3"/>
      <c r="N53" s="3"/>
    </row>
    <row r="54" spans="2:14" ht="14.25">
      <c r="B54" s="3"/>
      <c r="C54" s="3"/>
      <c r="D54" s="3"/>
      <c r="E54" s="3"/>
      <c r="F54" s="3"/>
      <c r="G54" s="3"/>
      <c r="H54" s="3"/>
      <c r="I54" s="3"/>
      <c r="J54" s="3"/>
      <c r="K54" s="3"/>
      <c r="L54" s="3"/>
      <c r="M54" s="3"/>
      <c r="N54" s="3"/>
    </row>
    <row r="55" spans="2:14" ht="14.25">
      <c r="B55" s="3"/>
      <c r="C55" s="3"/>
      <c r="D55" s="3"/>
      <c r="E55" s="3"/>
      <c r="F55" s="3"/>
      <c r="G55" s="3"/>
      <c r="H55" s="3"/>
      <c r="I55" s="3"/>
      <c r="J55" s="3"/>
      <c r="K55" s="3"/>
      <c r="L55" s="3"/>
      <c r="M55" s="3"/>
      <c r="N55" s="3"/>
    </row>
    <row r="56" spans="2:14" ht="14.25">
      <c r="B56" s="3"/>
      <c r="C56" s="3"/>
      <c r="D56" s="3"/>
      <c r="E56" s="3"/>
      <c r="F56" s="3"/>
      <c r="G56" s="3"/>
      <c r="H56" s="3"/>
      <c r="I56" s="3"/>
      <c r="J56" s="3"/>
      <c r="K56" s="3"/>
      <c r="L56" s="3"/>
      <c r="M56" s="3"/>
      <c r="N56" s="3"/>
    </row>
    <row r="57" spans="2:14" ht="14.25">
      <c r="B57" s="3"/>
      <c r="C57" s="3"/>
      <c r="D57" s="3"/>
      <c r="E57" s="3"/>
      <c r="F57" s="3"/>
      <c r="G57" s="3"/>
      <c r="H57" s="3"/>
      <c r="I57" s="3"/>
      <c r="J57" s="3"/>
      <c r="K57" s="3"/>
      <c r="L57" s="3"/>
      <c r="M57" s="3"/>
      <c r="N57" s="3"/>
    </row>
    <row r="58" spans="2:14" ht="14.25">
      <c r="B58" s="3"/>
      <c r="C58" s="3"/>
      <c r="D58" s="3"/>
      <c r="E58" s="3"/>
      <c r="F58" s="3"/>
      <c r="G58" s="3"/>
      <c r="H58" s="3"/>
      <c r="I58" s="3"/>
      <c r="J58" s="3"/>
      <c r="K58" s="3"/>
      <c r="L58" s="3"/>
      <c r="M58" s="3"/>
      <c r="N58" s="3"/>
    </row>
    <row r="59" spans="2:14" ht="14.25">
      <c r="B59" s="3"/>
      <c r="C59" s="3"/>
      <c r="D59" s="3"/>
      <c r="E59" s="3"/>
      <c r="F59" s="3"/>
      <c r="G59" s="3"/>
      <c r="H59" s="3"/>
      <c r="I59" s="3"/>
      <c r="J59" s="3"/>
      <c r="K59" s="3"/>
      <c r="L59" s="3"/>
      <c r="M59" s="3"/>
      <c r="N59" s="3"/>
    </row>
    <row r="60" spans="2:14" ht="14.25">
      <c r="B60" s="3"/>
      <c r="C60" s="3"/>
      <c r="D60" s="3"/>
      <c r="E60" s="3"/>
      <c r="F60" s="3"/>
      <c r="G60" s="3"/>
      <c r="H60" s="3"/>
      <c r="I60" s="3"/>
      <c r="J60" s="3"/>
      <c r="K60" s="3"/>
      <c r="L60" s="3"/>
      <c r="M60" s="3"/>
      <c r="N60" s="3"/>
    </row>
  </sheetData>
  <sheetProtection password="DAB2" sheet="1" objects="1" scenarios="1"/>
  <mergeCells count="4">
    <mergeCell ref="F13:H13"/>
    <mergeCell ref="I13:J13"/>
    <mergeCell ref="D15:E15"/>
    <mergeCell ref="F15:J15"/>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58" r:id="rId1"/>
  <headerFooter differentFirst="1">
    <firstFooter>&amp;C&amp;[210/&amp;[268</firstFooter>
  </headerFooter>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M147"/>
  <sheetViews>
    <sheetView showGridLines="0" zoomScale="80" zoomScaleNormal="80" zoomScalePageLayoutView="0" workbookViewId="0" topLeftCell="A1">
      <selection activeCell="A78" sqref="A78"/>
    </sheetView>
  </sheetViews>
  <sheetFormatPr defaultColWidth="9.140625" defaultRowHeight="15"/>
  <cols>
    <col min="1" max="1" width="62.28125" style="12" customWidth="1"/>
    <col min="2" max="2" width="6.57421875" style="12" customWidth="1"/>
    <col min="3" max="3" width="8.7109375" style="235" customWidth="1"/>
    <col min="4" max="4" width="18.00390625" style="12" customWidth="1"/>
    <col min="5" max="5" width="18.57421875" style="12" customWidth="1"/>
    <col min="6" max="6" width="16.7109375" style="12" customWidth="1"/>
    <col min="7" max="7" width="22.00390625" style="12" customWidth="1"/>
    <col min="8" max="8" width="26.00390625" style="12" customWidth="1"/>
    <col min="9" max="9" width="18.421875" style="12" customWidth="1"/>
    <col min="10" max="10" width="31.57421875" style="12" customWidth="1"/>
    <col min="11" max="235" width="9.140625" style="12" customWidth="1"/>
    <col min="236" max="236" width="57.00390625" style="12" bestFit="1" customWidth="1"/>
    <col min="237" max="237" width="18.00390625" style="12" customWidth="1"/>
    <col min="238" max="238" width="13.8515625" style="12" customWidth="1"/>
    <col min="239" max="239" width="11.28125" style="12" customWidth="1"/>
    <col min="240" max="240" width="22.00390625" style="12" customWidth="1"/>
    <col min="241" max="241" width="26.00390625" style="12" customWidth="1"/>
    <col min="242" max="242" width="18.421875" style="12" customWidth="1"/>
    <col min="243" max="243" width="31.57421875" style="12" customWidth="1"/>
    <col min="244" max="16384" width="9.140625" style="12" customWidth="1"/>
  </cols>
  <sheetData>
    <row r="1" spans="1:3" ht="15">
      <c r="A1" s="172"/>
      <c r="B1" s="172"/>
      <c r="C1" s="241"/>
    </row>
    <row r="2" spans="1:10" ht="14.25">
      <c r="A2" s="5" t="s">
        <v>21</v>
      </c>
      <c r="B2" s="5"/>
      <c r="C2" s="50"/>
      <c r="D2" s="106"/>
      <c r="E2" s="75"/>
      <c r="F2" s="18"/>
      <c r="G2" s="18"/>
      <c r="H2" s="7"/>
      <c r="I2" s="7"/>
      <c r="J2" s="7"/>
    </row>
    <row r="3" spans="1:10" ht="14.25">
      <c r="A3" s="6" t="s">
        <v>620</v>
      </c>
      <c r="B3" s="6"/>
      <c r="C3" s="106"/>
      <c r="D3" s="18"/>
      <c r="E3" s="75"/>
      <c r="F3" s="18"/>
      <c r="G3" s="18"/>
      <c r="H3" s="7"/>
      <c r="I3" s="7"/>
      <c r="J3" s="7"/>
    </row>
    <row r="4" spans="1:10" ht="14.25">
      <c r="A4" s="6"/>
      <c r="B4" s="6"/>
      <c r="C4" s="106"/>
      <c r="D4" s="18"/>
      <c r="E4" s="75"/>
      <c r="F4" s="18"/>
      <c r="G4" s="18"/>
      <c r="H4" s="7"/>
      <c r="I4" s="7"/>
      <c r="J4" s="7"/>
    </row>
    <row r="5" spans="1:10" ht="15">
      <c r="A5" s="220" t="s">
        <v>273</v>
      </c>
      <c r="B5" s="220"/>
      <c r="C5" s="239">
        <v>1</v>
      </c>
      <c r="D5" s="222" t="s">
        <v>327</v>
      </c>
      <c r="E5" s="60"/>
      <c r="F5" s="176"/>
      <c r="G5" s="177" t="s">
        <v>424</v>
      </c>
      <c r="H5" s="60"/>
      <c r="I5" s="7"/>
      <c r="J5" s="7"/>
    </row>
    <row r="6" spans="1:10" ht="15">
      <c r="A6" s="220" t="s">
        <v>274</v>
      </c>
      <c r="B6" s="220"/>
      <c r="C6" s="239">
        <v>2</v>
      </c>
      <c r="D6" s="222" t="s">
        <v>326</v>
      </c>
      <c r="E6" s="60"/>
      <c r="F6" s="178"/>
      <c r="G6" s="175" t="s">
        <v>425</v>
      </c>
      <c r="H6" s="60"/>
      <c r="I6" s="7"/>
      <c r="J6" s="7"/>
    </row>
    <row r="7" spans="1:10" ht="15">
      <c r="A7" s="220" t="s">
        <v>275</v>
      </c>
      <c r="B7" s="220"/>
      <c r="C7" s="239">
        <v>3</v>
      </c>
      <c r="D7" s="222" t="s">
        <v>325</v>
      </c>
      <c r="E7" s="60"/>
      <c r="F7" s="793"/>
      <c r="G7" s="786"/>
      <c r="H7" s="60"/>
      <c r="I7" s="7"/>
      <c r="J7" s="7"/>
    </row>
    <row r="8" spans="1:10" ht="14.25">
      <c r="A8" s="220" t="s">
        <v>276</v>
      </c>
      <c r="B8" s="220"/>
      <c r="C8" s="239">
        <v>4</v>
      </c>
      <c r="D8" s="222" t="s">
        <v>324</v>
      </c>
      <c r="E8" s="60"/>
      <c r="F8" s="60"/>
      <c r="G8" s="60"/>
      <c r="H8" s="60"/>
      <c r="I8" s="7"/>
      <c r="J8" s="7"/>
    </row>
    <row r="9" spans="1:10" ht="14.25">
      <c r="A9" s="220" t="s">
        <v>277</v>
      </c>
      <c r="B9" s="220"/>
      <c r="C9" s="239">
        <v>5</v>
      </c>
      <c r="D9" s="222" t="s">
        <v>323</v>
      </c>
      <c r="E9" s="60"/>
      <c r="F9" s="60"/>
      <c r="G9" s="60"/>
      <c r="H9" s="60"/>
      <c r="I9" s="7"/>
      <c r="J9" s="7"/>
    </row>
    <row r="10" spans="1:10" ht="14.25">
      <c r="A10" s="220" t="s">
        <v>295</v>
      </c>
      <c r="B10" s="220"/>
      <c r="C10" s="239">
        <v>6</v>
      </c>
      <c r="D10" s="222" t="s">
        <v>328</v>
      </c>
      <c r="E10" s="60"/>
      <c r="F10" s="60"/>
      <c r="G10" s="60"/>
      <c r="H10" s="60"/>
      <c r="I10" s="7"/>
      <c r="J10" s="7"/>
    </row>
    <row r="11" spans="1:10" ht="14.25">
      <c r="A11" s="233" t="s">
        <v>330</v>
      </c>
      <c r="B11" s="233"/>
      <c r="C11" s="239">
        <v>7</v>
      </c>
      <c r="D11" s="224" t="s">
        <v>417</v>
      </c>
      <c r="E11" s="52"/>
      <c r="F11" s="122"/>
      <c r="G11" s="7"/>
      <c r="H11" s="7"/>
      <c r="I11" s="7"/>
      <c r="J11" s="7"/>
    </row>
    <row r="12" spans="1:10" ht="14.25">
      <c r="A12" s="97" t="s">
        <v>414</v>
      </c>
      <c r="B12" s="97"/>
      <c r="C12" s="239">
        <v>8</v>
      </c>
      <c r="D12" s="71" t="s">
        <v>419</v>
      </c>
      <c r="E12" s="123"/>
      <c r="F12" s="123"/>
      <c r="G12" s="123"/>
      <c r="H12" s="51"/>
      <c r="I12" s="51"/>
      <c r="J12" s="46"/>
    </row>
    <row r="13" spans="1:10" ht="14.25">
      <c r="A13" s="3"/>
      <c r="B13" s="3"/>
      <c r="C13" s="225"/>
      <c r="D13" s="123"/>
      <c r="E13" s="123"/>
      <c r="F13" s="123"/>
      <c r="G13" s="123"/>
      <c r="H13" s="51"/>
      <c r="I13" s="51"/>
      <c r="J13" s="46"/>
    </row>
    <row r="14" spans="1:10" ht="39" customHeight="1">
      <c r="A14" s="126" t="s">
        <v>1516</v>
      </c>
      <c r="B14" s="124"/>
      <c r="C14" s="242"/>
      <c r="D14" s="864" t="s">
        <v>1286</v>
      </c>
      <c r="E14" s="865"/>
      <c r="F14" s="864" t="s">
        <v>1287</v>
      </c>
      <c r="G14" s="865"/>
      <c r="H14" s="865"/>
      <c r="I14" s="865"/>
      <c r="J14" s="866"/>
    </row>
    <row r="15" spans="1:10" ht="118.5" customHeight="1">
      <c r="A15" s="7"/>
      <c r="B15" s="7"/>
      <c r="C15" s="50"/>
      <c r="D15" s="661" t="s">
        <v>579</v>
      </c>
      <c r="E15" s="662" t="s">
        <v>580</v>
      </c>
      <c r="F15" s="662" t="s">
        <v>579</v>
      </c>
      <c r="G15" s="662" t="s">
        <v>1525</v>
      </c>
      <c r="H15" s="662" t="s">
        <v>600</v>
      </c>
      <c r="I15" s="662" t="s">
        <v>582</v>
      </c>
      <c r="J15" s="662" t="s">
        <v>604</v>
      </c>
    </row>
    <row r="16" spans="1:11" ht="14.25">
      <c r="A16" s="70"/>
      <c r="B16" s="70"/>
      <c r="C16" s="226"/>
      <c r="D16" s="636"/>
      <c r="E16" s="636"/>
      <c r="F16" s="636"/>
      <c r="G16" s="636"/>
      <c r="H16" s="636"/>
      <c r="I16" s="636"/>
      <c r="J16" s="636"/>
      <c r="K16" s="3"/>
    </row>
    <row r="17" spans="1:12" ht="14.25">
      <c r="A17" s="18" t="s">
        <v>621</v>
      </c>
      <c r="B17" s="18"/>
      <c r="C17" s="106">
        <v>9</v>
      </c>
      <c r="D17" s="629"/>
      <c r="E17" s="629"/>
      <c r="F17" s="629"/>
      <c r="G17" s="629"/>
      <c r="H17" s="629"/>
      <c r="I17" s="629"/>
      <c r="J17" s="629"/>
      <c r="K17" s="7"/>
      <c r="L17" s="13"/>
    </row>
    <row r="18" spans="1:12" ht="14.25">
      <c r="A18" s="70"/>
      <c r="B18" s="70"/>
      <c r="C18" s="226"/>
      <c r="D18" s="526"/>
      <c r="E18" s="526"/>
      <c r="F18" s="526"/>
      <c r="G18" s="526"/>
      <c r="H18" s="526"/>
      <c r="I18" s="526"/>
      <c r="J18" s="526"/>
      <c r="K18" s="7"/>
      <c r="L18" s="13"/>
    </row>
    <row r="19" spans="1:12" ht="14.25">
      <c r="A19" s="18" t="s">
        <v>622</v>
      </c>
      <c r="B19" s="18"/>
      <c r="C19" s="106">
        <v>10</v>
      </c>
      <c r="D19" s="629"/>
      <c r="E19" s="629"/>
      <c r="F19" s="629"/>
      <c r="G19" s="629"/>
      <c r="H19" s="629"/>
      <c r="I19" s="629"/>
      <c r="J19" s="629"/>
      <c r="K19" s="7"/>
      <c r="L19" s="13"/>
    </row>
    <row r="20" spans="1:12" ht="14.25">
      <c r="A20" s="18"/>
      <c r="B20" s="18"/>
      <c r="C20" s="106"/>
      <c r="D20" s="526"/>
      <c r="E20" s="526"/>
      <c r="F20" s="526"/>
      <c r="G20" s="526"/>
      <c r="H20" s="526"/>
      <c r="I20" s="526"/>
      <c r="J20" s="526"/>
      <c r="K20" s="7"/>
      <c r="L20" s="13"/>
    </row>
    <row r="21" spans="1:12" ht="14.25">
      <c r="A21" s="18" t="s">
        <v>1613</v>
      </c>
      <c r="B21" s="18"/>
      <c r="C21" s="106">
        <v>11</v>
      </c>
      <c r="D21" s="629"/>
      <c r="E21" s="629"/>
      <c r="F21" s="629"/>
      <c r="G21" s="629"/>
      <c r="H21" s="629"/>
      <c r="I21" s="629"/>
      <c r="J21" s="629"/>
      <c r="K21" s="7"/>
      <c r="L21" s="13"/>
    </row>
    <row r="22" spans="1:12" ht="14.25">
      <c r="A22" s="70"/>
      <c r="B22" s="70"/>
      <c r="C22" s="226"/>
      <c r="D22" s="526"/>
      <c r="E22" s="526"/>
      <c r="F22" s="526"/>
      <c r="G22" s="526"/>
      <c r="H22" s="526"/>
      <c r="I22" s="526"/>
      <c r="J22" s="526"/>
      <c r="K22" s="7"/>
      <c r="L22" s="13"/>
    </row>
    <row r="23" spans="1:12" ht="14.25">
      <c r="A23" s="18" t="s">
        <v>1517</v>
      </c>
      <c r="B23" s="18"/>
      <c r="C23" s="106">
        <v>12</v>
      </c>
      <c r="D23" s="526"/>
      <c r="E23" s="526"/>
      <c r="F23" s="526"/>
      <c r="G23" s="526"/>
      <c r="H23" s="629"/>
      <c r="I23" s="526"/>
      <c r="J23" s="629"/>
      <c r="K23" s="7"/>
      <c r="L23" s="13"/>
    </row>
    <row r="24" spans="1:12" ht="14.25">
      <c r="A24" s="111" t="s">
        <v>1513</v>
      </c>
      <c r="B24" s="111"/>
      <c r="C24" s="226">
        <v>13</v>
      </c>
      <c r="D24" s="629"/>
      <c r="E24" s="629"/>
      <c r="F24" s="629"/>
      <c r="G24" s="629"/>
      <c r="H24" s="629"/>
      <c r="I24" s="629"/>
      <c r="J24" s="629"/>
      <c r="K24" s="7"/>
      <c r="L24" s="13"/>
    </row>
    <row r="25" spans="1:12" ht="14.25">
      <c r="A25" s="111" t="s">
        <v>1514</v>
      </c>
      <c r="B25" s="111"/>
      <c r="C25" s="226">
        <v>14</v>
      </c>
      <c r="D25" s="629"/>
      <c r="E25" s="629"/>
      <c r="F25" s="629"/>
      <c r="G25" s="629"/>
      <c r="H25" s="629"/>
      <c r="I25" s="629"/>
      <c r="J25" s="629"/>
      <c r="K25" s="7"/>
      <c r="L25" s="13"/>
    </row>
    <row r="26" spans="1:11" s="13" customFormat="1" ht="14.25">
      <c r="A26" s="112" t="s">
        <v>1515</v>
      </c>
      <c r="B26" s="112"/>
      <c r="C26" s="127">
        <v>15</v>
      </c>
      <c r="D26" s="629"/>
      <c r="E26" s="629"/>
      <c r="F26" s="629"/>
      <c r="G26" s="629"/>
      <c r="H26" s="629"/>
      <c r="I26" s="629"/>
      <c r="J26" s="629"/>
      <c r="K26" s="7"/>
    </row>
    <row r="27" spans="1:12" ht="14.25">
      <c r="A27" s="111"/>
      <c r="B27" s="111"/>
      <c r="C27" s="227"/>
      <c r="D27" s="644"/>
      <c r="E27" s="644"/>
      <c r="F27" s="644"/>
      <c r="G27" s="644"/>
      <c r="H27" s="644"/>
      <c r="I27" s="644"/>
      <c r="J27" s="644"/>
      <c r="K27" s="34"/>
      <c r="L27" s="13"/>
    </row>
    <row r="28" spans="1:12" ht="14.25">
      <c r="A28" s="18" t="s">
        <v>623</v>
      </c>
      <c r="B28" s="18"/>
      <c r="C28" s="106">
        <v>16</v>
      </c>
      <c r="D28" s="629"/>
      <c r="E28" s="629"/>
      <c r="F28" s="629"/>
      <c r="G28" s="629"/>
      <c r="H28" s="629"/>
      <c r="I28" s="629"/>
      <c r="J28" s="629"/>
      <c r="K28" s="7"/>
      <c r="L28" s="13"/>
    </row>
    <row r="29" spans="1:12" ht="14.25">
      <c r="A29" s="18"/>
      <c r="B29" s="18"/>
      <c r="C29" s="106"/>
      <c r="D29" s="525"/>
      <c r="E29" s="526"/>
      <c r="F29" s="526"/>
      <c r="G29" s="690"/>
      <c r="H29" s="526"/>
      <c r="I29" s="526"/>
      <c r="J29" s="526"/>
      <c r="K29" s="7"/>
      <c r="L29" s="13"/>
    </row>
    <row r="30" spans="1:12" ht="14.25">
      <c r="A30" s="18" t="s">
        <v>624</v>
      </c>
      <c r="B30" s="18"/>
      <c r="C30" s="106">
        <v>17</v>
      </c>
      <c r="D30" s="629"/>
      <c r="E30" s="629"/>
      <c r="F30" s="629"/>
      <c r="G30" s="691"/>
      <c r="H30" s="629"/>
      <c r="I30" s="629"/>
      <c r="J30" s="629"/>
      <c r="K30" s="7"/>
      <c r="L30" s="13"/>
    </row>
    <row r="31" spans="1:12" ht="14.25">
      <c r="A31" s="18"/>
      <c r="B31" s="18"/>
      <c r="C31" s="106"/>
      <c r="D31" s="525"/>
      <c r="E31" s="526"/>
      <c r="F31" s="526"/>
      <c r="G31" s="526"/>
      <c r="H31" s="526"/>
      <c r="I31" s="526"/>
      <c r="J31" s="526"/>
      <c r="K31" s="7"/>
      <c r="L31" s="13"/>
    </row>
    <row r="32" spans="1:12" ht="28.5">
      <c r="A32" s="104" t="s">
        <v>1499</v>
      </c>
      <c r="B32" s="18"/>
      <c r="C32" s="106">
        <v>18</v>
      </c>
      <c r="D32" s="526"/>
      <c r="E32" s="526"/>
      <c r="F32" s="526"/>
      <c r="G32" s="692"/>
      <c r="H32" s="629"/>
      <c r="I32" s="526"/>
      <c r="J32" s="629"/>
      <c r="K32" s="7"/>
      <c r="L32" s="13"/>
    </row>
    <row r="33" spans="1:11" ht="14.25">
      <c r="A33" s="18"/>
      <c r="B33" s="18"/>
      <c r="C33" s="106"/>
      <c r="D33" s="526"/>
      <c r="E33" s="526"/>
      <c r="F33" s="526"/>
      <c r="G33" s="526"/>
      <c r="H33" s="526"/>
      <c r="I33" s="526"/>
      <c r="J33" s="526"/>
      <c r="K33" s="3"/>
    </row>
    <row r="34" spans="1:11" ht="28.5">
      <c r="A34" s="102" t="s">
        <v>1518</v>
      </c>
      <c r="B34" s="100"/>
      <c r="C34" s="226">
        <v>19</v>
      </c>
      <c r="D34" s="526"/>
      <c r="E34" s="526"/>
      <c r="F34" s="526"/>
      <c r="G34" s="692"/>
      <c r="H34" s="629"/>
      <c r="I34" s="671"/>
      <c r="J34" s="629"/>
      <c r="K34" s="3"/>
    </row>
    <row r="35" spans="1:11" ht="14.25">
      <c r="A35" s="18"/>
      <c r="B35" s="18"/>
      <c r="C35" s="106"/>
      <c r="D35" s="526"/>
      <c r="E35" s="526"/>
      <c r="F35" s="526"/>
      <c r="G35" s="526"/>
      <c r="H35" s="526"/>
      <c r="I35" s="526"/>
      <c r="J35" s="526"/>
      <c r="K35" s="3"/>
    </row>
    <row r="36" spans="1:11" ht="14.25">
      <c r="A36" s="18"/>
      <c r="B36" s="18"/>
      <c r="C36" s="106"/>
      <c r="D36" s="636"/>
      <c r="E36" s="636"/>
      <c r="F36" s="636"/>
      <c r="G36" s="636"/>
      <c r="H36" s="636"/>
      <c r="I36" s="636"/>
      <c r="J36" s="636"/>
      <c r="K36" s="3"/>
    </row>
    <row r="37" spans="1:11" ht="14.25">
      <c r="A37" s="125" t="s">
        <v>296</v>
      </c>
      <c r="B37" s="125"/>
      <c r="C37" s="50">
        <v>20</v>
      </c>
      <c r="D37" s="712" t="s">
        <v>297</v>
      </c>
      <c r="E37" s="693"/>
      <c r="F37" s="556"/>
      <c r="G37" s="636"/>
      <c r="H37" s="636"/>
      <c r="I37" s="636"/>
      <c r="J37" s="636"/>
      <c r="K37" s="3"/>
    </row>
    <row r="38" spans="1:11" ht="14.25">
      <c r="A38" s="64" t="s">
        <v>298</v>
      </c>
      <c r="B38" s="64"/>
      <c r="C38" s="50">
        <v>21</v>
      </c>
      <c r="D38" s="675"/>
      <c r="E38" s="694"/>
      <c r="F38" s="556"/>
      <c r="G38" s="636"/>
      <c r="H38" s="636"/>
      <c r="I38" s="636"/>
      <c r="J38" s="636"/>
      <c r="K38" s="3"/>
    </row>
    <row r="39" spans="1:11" ht="14.25">
      <c r="A39" s="18"/>
      <c r="B39" s="18"/>
      <c r="C39" s="106"/>
      <c r="D39" s="695"/>
      <c r="E39" s="695"/>
      <c r="F39" s="696"/>
      <c r="G39" s="636"/>
      <c r="H39" s="636"/>
      <c r="I39" s="636"/>
      <c r="J39" s="636"/>
      <c r="K39" s="3"/>
    </row>
    <row r="40" spans="1:11" ht="14.25">
      <c r="A40" s="18"/>
      <c r="B40" s="18"/>
      <c r="C40" s="106"/>
      <c r="D40" s="695"/>
      <c r="E40" s="695"/>
      <c r="F40" s="696"/>
      <c r="G40" s="636"/>
      <c r="H40" s="636"/>
      <c r="I40" s="636"/>
      <c r="J40" s="636"/>
      <c r="K40" s="3"/>
    </row>
    <row r="41" spans="1:11" ht="70.5" customHeight="1">
      <c r="A41" s="124"/>
      <c r="B41" s="124"/>
      <c r="C41" s="242"/>
      <c r="D41" s="872" t="s">
        <v>278</v>
      </c>
      <c r="E41" s="873"/>
      <c r="F41" s="710" t="s">
        <v>279</v>
      </c>
      <c r="G41" s="874" t="s">
        <v>1343</v>
      </c>
      <c r="H41" s="875"/>
      <c r="I41" s="875"/>
      <c r="J41" s="876"/>
      <c r="K41" s="3"/>
    </row>
    <row r="42" spans="1:10" ht="70.5" customHeight="1">
      <c r="A42" s="126" t="s">
        <v>1500</v>
      </c>
      <c r="B42" s="126"/>
      <c r="C42" s="243"/>
      <c r="D42" s="711" t="s">
        <v>280</v>
      </c>
      <c r="E42" s="711" t="s">
        <v>281</v>
      </c>
      <c r="F42" s="711" t="s">
        <v>297</v>
      </c>
      <c r="G42" s="697" t="s">
        <v>10</v>
      </c>
      <c r="H42" s="697" t="s">
        <v>11</v>
      </c>
      <c r="I42" s="697" t="s">
        <v>1289</v>
      </c>
      <c r="J42" s="697" t="s">
        <v>282</v>
      </c>
    </row>
    <row r="43" spans="1:10" ht="14.25">
      <c r="A43" s="45" t="s">
        <v>1501</v>
      </c>
      <c r="B43" s="56"/>
      <c r="C43" s="127">
        <v>22</v>
      </c>
      <c r="D43" s="709"/>
      <c r="E43" s="709"/>
      <c r="F43" s="709"/>
      <c r="G43" s="523"/>
      <c r="H43" s="523"/>
      <c r="I43" s="523"/>
      <c r="J43" s="531"/>
    </row>
    <row r="44" spans="1:10" ht="14.25">
      <c r="A44" s="45" t="s">
        <v>680</v>
      </c>
      <c r="B44" s="56"/>
      <c r="C44" s="127">
        <v>23</v>
      </c>
      <c r="D44" s="709"/>
      <c r="E44" s="709"/>
      <c r="F44" s="709"/>
      <c r="G44" s="523"/>
      <c r="H44" s="523"/>
      <c r="I44" s="523"/>
      <c r="J44" s="523"/>
    </row>
    <row r="45" spans="1:10" ht="15" customHeight="1">
      <c r="A45" s="45" t="s">
        <v>1502</v>
      </c>
      <c r="B45" s="56"/>
      <c r="C45" s="127">
        <v>24</v>
      </c>
      <c r="D45" s="709"/>
      <c r="E45" s="709"/>
      <c r="F45" s="709"/>
      <c r="G45" s="523"/>
      <c r="H45" s="523"/>
      <c r="I45" s="523"/>
      <c r="J45" s="523"/>
    </row>
    <row r="46" spans="1:10" ht="14.25">
      <c r="A46" s="45" t="s">
        <v>1519</v>
      </c>
      <c r="B46" s="56"/>
      <c r="C46" s="127">
        <v>25</v>
      </c>
      <c r="D46" s="709"/>
      <c r="E46" s="709"/>
      <c r="F46" s="709"/>
      <c r="G46" s="523"/>
      <c r="H46" s="523"/>
      <c r="I46" s="523"/>
      <c r="J46" s="523"/>
    </row>
    <row r="47" spans="1:11" ht="14.25">
      <c r="A47" s="56"/>
      <c r="B47" s="56"/>
      <c r="C47" s="127"/>
      <c r="D47" s="568"/>
      <c r="E47" s="568"/>
      <c r="F47" s="568"/>
      <c r="G47" s="568"/>
      <c r="H47" s="568"/>
      <c r="I47" s="568" t="s">
        <v>1342</v>
      </c>
      <c r="J47" s="629"/>
      <c r="K47" s="3"/>
    </row>
    <row r="48" spans="1:10" ht="14.25">
      <c r="A48" s="405" t="s">
        <v>283</v>
      </c>
      <c r="B48" s="56"/>
      <c r="C48" s="127">
        <v>26</v>
      </c>
      <c r="D48" s="709" t="s">
        <v>415</v>
      </c>
      <c r="E48" s="568"/>
      <c r="F48" s="568"/>
      <c r="G48" s="568"/>
      <c r="H48" s="568"/>
      <c r="I48" s="568"/>
      <c r="J48" s="568"/>
    </row>
    <row r="49" spans="1:10" ht="14.25">
      <c r="A49" s="56"/>
      <c r="B49" s="56"/>
      <c r="C49" s="127"/>
      <c r="D49" s="526"/>
      <c r="E49" s="698"/>
      <c r="F49" s="698"/>
      <c r="G49" s="698"/>
      <c r="H49" s="698"/>
      <c r="I49" s="698"/>
      <c r="J49" s="698"/>
    </row>
    <row r="50" spans="1:10" ht="28.5">
      <c r="A50" s="133" t="s">
        <v>1520</v>
      </c>
      <c r="B50" s="8"/>
      <c r="C50" s="127">
        <v>27</v>
      </c>
      <c r="D50" s="523" t="s">
        <v>416</v>
      </c>
      <c r="E50" s="698"/>
      <c r="F50" s="698"/>
      <c r="G50" s="698"/>
      <c r="H50" s="698"/>
      <c r="I50" s="698"/>
      <c r="J50" s="698"/>
    </row>
    <row r="51" spans="1:10" ht="14.25">
      <c r="A51" s="56"/>
      <c r="B51" s="56"/>
      <c r="C51" s="127"/>
      <c r="D51" s="698"/>
      <c r="E51" s="698"/>
      <c r="F51" s="698"/>
      <c r="G51" s="698"/>
      <c r="H51" s="698"/>
      <c r="I51" s="698"/>
      <c r="J51" s="698"/>
    </row>
    <row r="52" spans="1:10" ht="35.25" customHeight="1">
      <c r="A52" s="124"/>
      <c r="B52" s="124"/>
      <c r="C52" s="242"/>
      <c r="D52" s="869" t="s">
        <v>1523</v>
      </c>
      <c r="E52" s="870"/>
      <c r="F52" s="869" t="s">
        <v>1524</v>
      </c>
      <c r="G52" s="871"/>
      <c r="H52" s="870"/>
      <c r="I52" s="529"/>
      <c r="J52" s="529"/>
    </row>
    <row r="53" spans="1:10" ht="99.75">
      <c r="A53" s="56"/>
      <c r="B53" s="56"/>
      <c r="C53" s="127"/>
      <c r="D53" s="661" t="s">
        <v>579</v>
      </c>
      <c r="E53" s="661" t="s">
        <v>580</v>
      </c>
      <c r="F53" s="661" t="s">
        <v>579</v>
      </c>
      <c r="G53" s="661" t="s">
        <v>1510</v>
      </c>
      <c r="H53" s="661" t="s">
        <v>644</v>
      </c>
      <c r="I53" s="529"/>
      <c r="J53" s="529"/>
    </row>
    <row r="54" spans="4:10" ht="14.25">
      <c r="D54" s="698"/>
      <c r="E54" s="698"/>
      <c r="F54" s="698"/>
      <c r="G54" s="699"/>
      <c r="H54" s="700"/>
      <c r="I54" s="529"/>
      <c r="J54" s="529"/>
    </row>
    <row r="55" spans="1:11" ht="14.25">
      <c r="A55" s="8" t="s">
        <v>1521</v>
      </c>
      <c r="B55" s="8"/>
      <c r="C55" s="127">
        <v>28</v>
      </c>
      <c r="D55" s="629"/>
      <c r="E55" s="629"/>
      <c r="F55" s="629"/>
      <c r="G55" s="629"/>
      <c r="H55" s="629"/>
      <c r="I55" s="529"/>
      <c r="J55" s="529"/>
      <c r="K55" s="114"/>
    </row>
    <row r="56" spans="1:11" ht="14.25">
      <c r="A56" s="7"/>
      <c r="B56" s="7"/>
      <c r="C56" s="50"/>
      <c r="D56" s="526"/>
      <c r="E56" s="526"/>
      <c r="F56" s="526"/>
      <c r="G56" s="526"/>
      <c r="H56" s="526"/>
      <c r="I56" s="529"/>
      <c r="J56" s="529"/>
      <c r="K56" s="114"/>
    </row>
    <row r="57" spans="1:10" ht="28.5">
      <c r="A57" s="45" t="s">
        <v>1522</v>
      </c>
      <c r="B57" s="56"/>
      <c r="C57" s="127">
        <v>29</v>
      </c>
      <c r="D57" s="701"/>
      <c r="E57" s="526"/>
      <c r="F57" s="526"/>
      <c r="G57" s="526"/>
      <c r="H57" s="629"/>
      <c r="I57" s="529"/>
      <c r="J57" s="529"/>
    </row>
    <row r="58" spans="1:10" ht="14.25">
      <c r="A58" s="7"/>
      <c r="B58" s="7"/>
      <c r="C58" s="50"/>
      <c r="D58" s="702"/>
      <c r="E58" s="526"/>
      <c r="F58" s="526"/>
      <c r="G58" s="526"/>
      <c r="H58" s="526"/>
      <c r="I58" s="529"/>
      <c r="J58" s="529"/>
    </row>
    <row r="59" spans="1:10" ht="14.25">
      <c r="A59" s="8" t="s">
        <v>1526</v>
      </c>
      <c r="B59" s="8"/>
      <c r="C59" s="127">
        <v>30</v>
      </c>
      <c r="D59" s="703"/>
      <c r="E59" s="526"/>
      <c r="F59" s="526"/>
      <c r="G59" s="526"/>
      <c r="H59" s="629"/>
      <c r="I59" s="529"/>
      <c r="J59" s="529"/>
    </row>
    <row r="60" spans="1:10" ht="20.25" customHeight="1">
      <c r="A60" s="8"/>
      <c r="B60" s="8"/>
      <c r="C60" s="127"/>
      <c r="D60" s="704"/>
      <c r="E60" s="698"/>
      <c r="F60" s="698"/>
      <c r="G60" s="698"/>
      <c r="H60" s="705"/>
      <c r="I60" s="698"/>
      <c r="J60" s="706"/>
    </row>
    <row r="61" spans="1:10" ht="14.25">
      <c r="A61" s="7"/>
      <c r="B61" s="7"/>
      <c r="C61" s="50"/>
      <c r="D61" s="524"/>
      <c r="E61" s="524"/>
      <c r="F61" s="698"/>
      <c r="G61" s="698"/>
      <c r="H61" s="706"/>
      <c r="I61" s="698"/>
      <c r="J61" s="698"/>
    </row>
    <row r="62" spans="1:10" ht="14.25">
      <c r="A62" s="8" t="s">
        <v>625</v>
      </c>
      <c r="B62" s="8"/>
      <c r="C62" s="127"/>
      <c r="D62" s="524"/>
      <c r="E62" s="698"/>
      <c r="F62" s="698"/>
      <c r="G62" s="555"/>
      <c r="H62" s="524"/>
      <c r="I62" s="698"/>
      <c r="J62" s="698"/>
    </row>
    <row r="63" spans="1:10" ht="142.5">
      <c r="A63" s="56"/>
      <c r="B63" s="56"/>
      <c r="C63" s="127"/>
      <c r="D63" s="707" t="s">
        <v>1290</v>
      </c>
      <c r="E63" s="707" t="s">
        <v>604</v>
      </c>
      <c r="F63" s="698"/>
      <c r="G63" s="555"/>
      <c r="H63" s="524"/>
      <c r="I63" s="698"/>
      <c r="J63" s="698"/>
    </row>
    <row r="64" spans="1:10" ht="15" customHeight="1">
      <c r="A64" s="56" t="s">
        <v>1489</v>
      </c>
      <c r="B64" s="56"/>
      <c r="C64" s="127">
        <v>31</v>
      </c>
      <c r="D64" s="629"/>
      <c r="E64" s="629"/>
      <c r="F64" s="698"/>
      <c r="G64" s="555"/>
      <c r="H64" s="524"/>
      <c r="I64" s="698"/>
      <c r="J64" s="524"/>
    </row>
    <row r="65" spans="1:10" ht="14.25">
      <c r="A65" s="56" t="s">
        <v>1527</v>
      </c>
      <c r="B65" s="56"/>
      <c r="C65" s="127">
        <v>32</v>
      </c>
      <c r="D65" s="629"/>
      <c r="E65" s="629"/>
      <c r="F65" s="698"/>
      <c r="G65" s="555"/>
      <c r="H65" s="524"/>
      <c r="I65" s="698"/>
      <c r="J65" s="524"/>
    </row>
    <row r="66" spans="1:10" ht="18" customHeight="1">
      <c r="A66" s="56" t="s">
        <v>627</v>
      </c>
      <c r="B66" s="56"/>
      <c r="C66" s="127">
        <v>33</v>
      </c>
      <c r="D66" s="629"/>
      <c r="E66" s="629"/>
      <c r="F66" s="698"/>
      <c r="G66" s="555"/>
      <c r="H66" s="524"/>
      <c r="I66" s="698"/>
      <c r="J66" s="524"/>
    </row>
    <row r="67" spans="1:10" ht="14.25">
      <c r="A67" s="7"/>
      <c r="B67" s="7"/>
      <c r="C67" s="50"/>
      <c r="D67" s="708"/>
      <c r="E67" s="524"/>
      <c r="F67" s="698"/>
      <c r="G67" s="555"/>
      <c r="H67" s="524"/>
      <c r="I67" s="698"/>
      <c r="J67" s="524"/>
    </row>
    <row r="68" spans="1:10" ht="14.25">
      <c r="A68" s="56" t="s">
        <v>626</v>
      </c>
      <c r="B68" s="56"/>
      <c r="C68" s="127">
        <v>34</v>
      </c>
      <c r="D68" s="629"/>
      <c r="E68" s="629"/>
      <c r="F68" s="529"/>
      <c r="G68" s="555"/>
      <c r="H68" s="524"/>
      <c r="I68" s="698"/>
      <c r="J68" s="524"/>
    </row>
    <row r="69" spans="1:10" ht="14.25">
      <c r="A69" s="7"/>
      <c r="B69" s="7"/>
      <c r="C69" s="50"/>
      <c r="D69" s="708"/>
      <c r="E69" s="525"/>
      <c r="F69" s="529"/>
      <c r="G69" s="555"/>
      <c r="H69" s="524"/>
      <c r="I69" s="698"/>
      <c r="J69" s="524"/>
    </row>
    <row r="70" spans="1:10" ht="28.5">
      <c r="A70" s="95" t="s">
        <v>628</v>
      </c>
      <c r="B70" s="35"/>
      <c r="C70" s="50">
        <v>35</v>
      </c>
      <c r="D70" s="629"/>
      <c r="E70" s="523"/>
      <c r="F70" s="698"/>
      <c r="G70" s="555"/>
      <c r="H70" s="524"/>
      <c r="I70" s="698"/>
      <c r="J70" s="524"/>
    </row>
    <row r="71" spans="1:10" ht="14.25">
      <c r="A71" s="7"/>
      <c r="B71" s="7"/>
      <c r="C71" s="50"/>
      <c r="D71" s="526"/>
      <c r="E71" s="525"/>
      <c r="F71" s="530"/>
      <c r="G71" s="555"/>
      <c r="H71" s="524"/>
      <c r="I71" s="698"/>
      <c r="J71" s="524"/>
    </row>
    <row r="72" spans="1:10" ht="14.25">
      <c r="A72" s="7" t="s">
        <v>629</v>
      </c>
      <c r="B72" s="7"/>
      <c r="C72" s="50">
        <v>36</v>
      </c>
      <c r="D72" s="629"/>
      <c r="E72" s="629"/>
      <c r="F72" s="530"/>
      <c r="G72" s="555"/>
      <c r="H72" s="524"/>
      <c r="I72" s="698"/>
      <c r="J72" s="524"/>
    </row>
    <row r="73" spans="1:10" ht="14.25">
      <c r="A73" s="7"/>
      <c r="B73" s="7"/>
      <c r="C73" s="50"/>
      <c r="D73" s="526"/>
      <c r="E73" s="524"/>
      <c r="F73" s="530"/>
      <c r="G73" s="555"/>
      <c r="H73" s="524"/>
      <c r="I73" s="698"/>
      <c r="J73" s="524"/>
    </row>
    <row r="74" spans="1:10" ht="28.5">
      <c r="A74" s="95" t="s">
        <v>1291</v>
      </c>
      <c r="B74" s="95"/>
      <c r="C74" s="244">
        <v>37</v>
      </c>
      <c r="D74" s="523"/>
      <c r="E74" s="523"/>
      <c r="F74" s="530"/>
      <c r="G74" s="555"/>
      <c r="H74" s="524"/>
      <c r="I74" s="698"/>
      <c r="J74" s="530"/>
    </row>
    <row r="75" spans="1:10" ht="14.25">
      <c r="A75" s="7"/>
      <c r="B75" s="7"/>
      <c r="C75" s="50"/>
      <c r="D75" s="34"/>
      <c r="E75" s="55"/>
      <c r="F75" s="54"/>
      <c r="G75" s="8"/>
      <c r="H75" s="7"/>
      <c r="I75" s="56"/>
      <c r="J75" s="54"/>
    </row>
    <row r="76" spans="1:10" ht="14.25">
      <c r="A76" s="7"/>
      <c r="B76" s="7"/>
      <c r="C76" s="50"/>
      <c r="D76" s="34"/>
      <c r="E76" s="55"/>
      <c r="F76" s="54"/>
      <c r="G76" s="8"/>
      <c r="H76" s="7"/>
      <c r="I76" s="56"/>
      <c r="J76" s="54"/>
    </row>
    <row r="77" spans="1:10" ht="14.25">
      <c r="A77" s="3"/>
      <c r="B77" s="3"/>
      <c r="C77" s="225"/>
      <c r="D77" s="3"/>
      <c r="G77" s="8"/>
      <c r="H77" s="7"/>
      <c r="I77" s="56"/>
      <c r="J77" s="54"/>
    </row>
    <row r="78" spans="1:10" ht="14.25">
      <c r="A78" s="3"/>
      <c r="B78" s="3"/>
      <c r="C78" s="225"/>
      <c r="D78" s="3"/>
      <c r="G78" s="8"/>
      <c r="H78" s="7"/>
      <c r="I78" s="56"/>
      <c r="J78" s="36"/>
    </row>
    <row r="79" spans="1:10" ht="14.25">
      <c r="A79" s="3"/>
      <c r="B79" s="3"/>
      <c r="C79" s="225"/>
      <c r="D79" s="3"/>
      <c r="G79" s="8"/>
      <c r="H79" s="7"/>
      <c r="I79" s="56"/>
      <c r="J79" s="51"/>
    </row>
    <row r="80" spans="1:10" ht="14.25">
      <c r="A80" s="3"/>
      <c r="B80" s="3"/>
      <c r="C80" s="225"/>
      <c r="D80" s="3"/>
      <c r="G80" s="8"/>
      <c r="H80" s="7"/>
      <c r="I80" s="56"/>
      <c r="J80" s="51"/>
    </row>
    <row r="81" spans="7:10" ht="14.25">
      <c r="G81" s="8"/>
      <c r="H81" s="7"/>
      <c r="I81" s="56"/>
      <c r="J81" s="51"/>
    </row>
    <row r="82" spans="7:10" ht="14.25">
      <c r="G82" s="8"/>
      <c r="H82" s="7"/>
      <c r="I82" s="56"/>
      <c r="J82" s="51"/>
    </row>
    <row r="83" ht="14.25">
      <c r="J83" s="54"/>
    </row>
    <row r="84" ht="14.25">
      <c r="J84" s="54"/>
    </row>
    <row r="85" ht="14.25">
      <c r="J85" s="54"/>
    </row>
    <row r="86" ht="14.25">
      <c r="J86" s="54"/>
    </row>
    <row r="87" ht="14.25">
      <c r="J87" s="54"/>
    </row>
    <row r="88" ht="14.25">
      <c r="J88" s="54"/>
    </row>
    <row r="89" ht="14.25">
      <c r="J89" s="54"/>
    </row>
    <row r="90" ht="14.25">
      <c r="J90" s="54"/>
    </row>
    <row r="91" ht="14.25">
      <c r="J91" s="54"/>
    </row>
    <row r="92" ht="14.25">
      <c r="J92" s="54"/>
    </row>
    <row r="93" ht="14.25">
      <c r="J93" s="54"/>
    </row>
    <row r="94" ht="14.25">
      <c r="J94" s="54"/>
    </row>
    <row r="95" ht="14.25">
      <c r="J95" s="54"/>
    </row>
    <row r="96" ht="14.25">
      <c r="J96" s="54"/>
    </row>
    <row r="97" ht="14.25">
      <c r="J97" s="54"/>
    </row>
    <row r="98" ht="14.25">
      <c r="J98" s="54"/>
    </row>
    <row r="112" s="128" customFormat="1" ht="14.25">
      <c r="C112" s="245"/>
    </row>
    <row r="118" ht="12.75" customHeight="1"/>
    <row r="130" spans="12:13" ht="14.25">
      <c r="L130" s="13"/>
      <c r="M130" s="13"/>
    </row>
    <row r="147" spans="12:13" ht="14.25">
      <c r="L147" s="13"/>
      <c r="M147" s="13"/>
    </row>
  </sheetData>
  <sheetProtection password="DAB2" sheet="1" objects="1" scenarios="1"/>
  <mergeCells count="6">
    <mergeCell ref="D52:E52"/>
    <mergeCell ref="F52:H52"/>
    <mergeCell ref="D14:E14"/>
    <mergeCell ref="F14:J14"/>
    <mergeCell ref="D41:E41"/>
    <mergeCell ref="G41:J41"/>
  </mergeCells>
  <printOptions/>
  <pageMargins left="0.7086614173228347" right="0.7086614173228347" top="0.7480314960629921" bottom="0.7480314960629921" header="0.31496062992125984" footer="0.31496062992125984"/>
  <pageSetup fitToHeight="10" fitToWidth="1" horizontalDpi="600" verticalDpi="600" orientation="landscape" paperSize="8" scale="53" r:id="rId1"/>
  <headerFooter>
    <oddFooter>&amp;C&amp;[211/&amp;[268</oddFooter>
  </headerFooter>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K55"/>
  <sheetViews>
    <sheetView showGridLines="0" zoomScale="90" zoomScaleNormal="90" zoomScalePageLayoutView="0" workbookViewId="0" topLeftCell="A1">
      <selection activeCell="A34" sqref="A34"/>
    </sheetView>
  </sheetViews>
  <sheetFormatPr defaultColWidth="9.140625" defaultRowHeight="15"/>
  <cols>
    <col min="1" max="1" width="9.140625" style="12" customWidth="1"/>
    <col min="2" max="2" width="60.57421875" style="12" customWidth="1"/>
    <col min="3" max="3" width="10.140625" style="235" customWidth="1"/>
    <col min="4" max="8" width="15.421875" style="12" customWidth="1"/>
    <col min="9" max="9" width="16.00390625" style="12" customWidth="1"/>
    <col min="10" max="10" width="15.421875" style="12" customWidth="1"/>
    <col min="11" max="224" width="9.140625" style="12" customWidth="1"/>
    <col min="225" max="225" width="46.57421875" style="12" customWidth="1"/>
    <col min="226" max="226" width="14.421875" style="12" customWidth="1"/>
    <col min="227" max="227" width="16.8515625" style="12" customWidth="1"/>
    <col min="228" max="228" width="17.00390625" style="12" customWidth="1"/>
    <col min="229" max="229" width="15.7109375" style="12" customWidth="1"/>
    <col min="230" max="230" width="14.7109375" style="12" customWidth="1"/>
    <col min="231" max="231" width="17.57421875" style="12" customWidth="1"/>
    <col min="232" max="232" width="31.421875" style="12" customWidth="1"/>
    <col min="233" max="16384" width="9.140625" style="12" customWidth="1"/>
  </cols>
  <sheetData>
    <row r="1" ht="15">
      <c r="A1" s="172"/>
    </row>
    <row r="2" spans="1:10" ht="24" customHeight="1">
      <c r="A2" s="8" t="s">
        <v>22</v>
      </c>
      <c r="B2" s="129"/>
      <c r="C2" s="249"/>
      <c r="D2" s="129"/>
      <c r="E2" s="129"/>
      <c r="F2" s="127"/>
      <c r="G2" s="54"/>
      <c r="H2" s="129"/>
      <c r="I2" s="129"/>
      <c r="J2" s="54"/>
    </row>
    <row r="3" spans="1:11" ht="14.25">
      <c r="A3" s="8" t="s">
        <v>630</v>
      </c>
      <c r="B3" s="34"/>
      <c r="C3" s="127"/>
      <c r="D3" s="34"/>
      <c r="E3" s="34"/>
      <c r="F3" s="127"/>
      <c r="G3" s="54"/>
      <c r="H3" s="129"/>
      <c r="I3" s="129"/>
      <c r="J3" s="34"/>
      <c r="K3" s="3"/>
    </row>
    <row r="4" spans="1:11" ht="14.25">
      <c r="A4" s="8"/>
      <c r="B4" s="34"/>
      <c r="C4" s="127"/>
      <c r="D4" s="34"/>
      <c r="E4" s="34"/>
      <c r="F4" s="60"/>
      <c r="G4" s="60"/>
      <c r="H4" s="60"/>
      <c r="I4" s="60"/>
      <c r="J4" s="34"/>
      <c r="K4" s="3"/>
    </row>
    <row r="5" spans="1:11" ht="15">
      <c r="A5" s="220" t="s">
        <v>264</v>
      </c>
      <c r="B5" s="232"/>
      <c r="C5" s="237">
        <v>1</v>
      </c>
      <c r="D5" s="222"/>
      <c r="E5" s="34"/>
      <c r="F5" s="176"/>
      <c r="G5" s="177" t="s">
        <v>424</v>
      </c>
      <c r="H5" s="60"/>
      <c r="I5" s="60"/>
      <c r="J5" s="34"/>
      <c r="K5" s="3"/>
    </row>
    <row r="6" spans="1:11" ht="15">
      <c r="A6" s="246" t="s">
        <v>330</v>
      </c>
      <c r="B6" s="247"/>
      <c r="C6" s="250">
        <v>2</v>
      </c>
      <c r="D6" s="248"/>
      <c r="E6" s="40"/>
      <c r="F6" s="178"/>
      <c r="G6" s="175" t="s">
        <v>425</v>
      </c>
      <c r="H6" s="40"/>
      <c r="I6" s="40"/>
      <c r="J6" s="99"/>
      <c r="K6" s="3"/>
    </row>
    <row r="7" spans="1:11" ht="15">
      <c r="A7" s="130" t="s">
        <v>414</v>
      </c>
      <c r="B7" s="131"/>
      <c r="C7" s="251">
        <v>3</v>
      </c>
      <c r="D7" s="132"/>
      <c r="E7" s="40"/>
      <c r="F7" s="793"/>
      <c r="G7" s="786"/>
      <c r="H7" s="40"/>
      <c r="I7" s="40"/>
      <c r="J7" s="99"/>
      <c r="K7" s="3"/>
    </row>
    <row r="8" spans="5:11" ht="14.25">
      <c r="E8" s="56"/>
      <c r="F8" s="56"/>
      <c r="G8" s="56"/>
      <c r="H8" s="56"/>
      <c r="I8" s="56"/>
      <c r="J8" s="56"/>
      <c r="K8" s="3"/>
    </row>
    <row r="9" spans="1:11" ht="42.75">
      <c r="A9" s="123"/>
      <c r="B9" s="124" t="s">
        <v>631</v>
      </c>
      <c r="C9" s="242"/>
      <c r="D9" s="872" t="s">
        <v>278</v>
      </c>
      <c r="E9" s="873"/>
      <c r="F9" s="710" t="s">
        <v>279</v>
      </c>
      <c r="G9" s="874" t="s">
        <v>1345</v>
      </c>
      <c r="H9" s="875"/>
      <c r="I9" s="875"/>
      <c r="J9" s="876"/>
      <c r="K9" s="3"/>
    </row>
    <row r="10" spans="1:11" ht="69.75" customHeight="1">
      <c r="A10" s="123"/>
      <c r="B10" s="126" t="s">
        <v>1344</v>
      </c>
      <c r="C10" s="243"/>
      <c r="D10" s="711" t="s">
        <v>265</v>
      </c>
      <c r="E10" s="711" t="s">
        <v>266</v>
      </c>
      <c r="F10" s="711" t="s">
        <v>267</v>
      </c>
      <c r="G10" s="697" t="s">
        <v>10</v>
      </c>
      <c r="H10" s="697" t="s">
        <v>11</v>
      </c>
      <c r="I10" s="697" t="s">
        <v>632</v>
      </c>
      <c r="J10" s="697" t="s">
        <v>282</v>
      </c>
      <c r="K10" s="3"/>
    </row>
    <row r="11" spans="1:11" ht="14.25">
      <c r="A11" s="123"/>
      <c r="B11" s="56" t="s">
        <v>633</v>
      </c>
      <c r="C11" s="127">
        <v>4</v>
      </c>
      <c r="D11" s="709"/>
      <c r="E11" s="709"/>
      <c r="F11" s="709"/>
      <c r="G11" s="523"/>
      <c r="H11" s="523"/>
      <c r="I11" s="523"/>
      <c r="J11" s="531"/>
      <c r="K11" s="3"/>
    </row>
    <row r="12" spans="1:11" ht="14.25">
      <c r="A12" s="123"/>
      <c r="B12" s="56" t="s">
        <v>634</v>
      </c>
      <c r="C12" s="127">
        <v>5</v>
      </c>
      <c r="D12" s="709"/>
      <c r="E12" s="709"/>
      <c r="F12" s="709"/>
      <c r="G12" s="523"/>
      <c r="H12" s="523"/>
      <c r="I12" s="523"/>
      <c r="J12" s="531"/>
      <c r="K12" s="3"/>
    </row>
    <row r="13" spans="1:11" ht="14.25">
      <c r="A13" s="123"/>
      <c r="B13" s="56" t="s">
        <v>635</v>
      </c>
      <c r="C13" s="127">
        <v>6</v>
      </c>
      <c r="D13" s="709"/>
      <c r="E13" s="709"/>
      <c r="F13" s="709"/>
      <c r="G13" s="523"/>
      <c r="H13" s="523"/>
      <c r="I13" s="523"/>
      <c r="J13" s="531"/>
      <c r="K13" s="3"/>
    </row>
    <row r="14" spans="1:11" ht="14.25">
      <c r="A14" s="123"/>
      <c r="B14" s="56" t="s">
        <v>636</v>
      </c>
      <c r="C14" s="127">
        <v>7</v>
      </c>
      <c r="D14" s="709"/>
      <c r="E14" s="709"/>
      <c r="F14" s="709"/>
      <c r="G14" s="523"/>
      <c r="H14" s="523"/>
      <c r="I14" s="523"/>
      <c r="J14" s="531"/>
      <c r="K14" s="3"/>
    </row>
    <row r="15" spans="1:11" ht="14.25">
      <c r="A15" s="123"/>
      <c r="B15" s="56" t="s">
        <v>637</v>
      </c>
      <c r="C15" s="127">
        <v>8</v>
      </c>
      <c r="D15" s="709"/>
      <c r="E15" s="709"/>
      <c r="F15" s="709"/>
      <c r="G15" s="523"/>
      <c r="H15" s="523"/>
      <c r="I15" s="523"/>
      <c r="J15" s="531"/>
      <c r="K15" s="3"/>
    </row>
    <row r="16" spans="1:11" ht="14.25">
      <c r="A16" s="49"/>
      <c r="B16" s="56" t="s">
        <v>638</v>
      </c>
      <c r="C16" s="127">
        <v>9</v>
      </c>
      <c r="D16" s="709"/>
      <c r="E16" s="709"/>
      <c r="F16" s="709"/>
      <c r="G16" s="523"/>
      <c r="H16" s="523"/>
      <c r="I16" s="523"/>
      <c r="J16" s="531"/>
      <c r="K16" s="3"/>
    </row>
    <row r="17" spans="1:11" ht="14.25">
      <c r="A17" s="49"/>
      <c r="B17" s="56" t="s">
        <v>639</v>
      </c>
      <c r="C17" s="127">
        <v>10</v>
      </c>
      <c r="D17" s="709"/>
      <c r="E17" s="709"/>
      <c r="F17" s="709"/>
      <c r="G17" s="523"/>
      <c r="H17" s="523"/>
      <c r="I17" s="523"/>
      <c r="J17" s="531"/>
      <c r="K17" s="3"/>
    </row>
    <row r="18" spans="1:11" ht="14.25">
      <c r="A18" s="49"/>
      <c r="B18" s="56" t="s">
        <v>412</v>
      </c>
      <c r="C18" s="127">
        <v>11</v>
      </c>
      <c r="D18" s="709"/>
      <c r="E18" s="709"/>
      <c r="F18" s="709"/>
      <c r="G18" s="523"/>
      <c r="H18" s="523"/>
      <c r="I18" s="523"/>
      <c r="J18" s="531"/>
      <c r="K18" s="3"/>
    </row>
    <row r="19" spans="1:11" ht="14.25">
      <c r="A19" s="49"/>
      <c r="B19" s="56" t="s">
        <v>640</v>
      </c>
      <c r="C19" s="127">
        <v>12</v>
      </c>
      <c r="D19" s="709"/>
      <c r="E19" s="709"/>
      <c r="F19" s="709"/>
      <c r="G19" s="523"/>
      <c r="H19" s="523"/>
      <c r="I19" s="523"/>
      <c r="J19" s="531"/>
      <c r="K19" s="3"/>
    </row>
    <row r="20" spans="1:11" ht="33" customHeight="1">
      <c r="A20" s="49"/>
      <c r="B20" s="45" t="s">
        <v>1503</v>
      </c>
      <c r="C20" s="252">
        <v>13</v>
      </c>
      <c r="D20" s="709"/>
      <c r="E20" s="709"/>
      <c r="F20" s="709"/>
      <c r="G20" s="523"/>
      <c r="H20" s="523"/>
      <c r="I20" s="523"/>
      <c r="J20" s="531"/>
      <c r="K20" s="3"/>
    </row>
    <row r="21" spans="1:11" ht="30" customHeight="1">
      <c r="A21" s="49"/>
      <c r="B21" s="45" t="s">
        <v>1504</v>
      </c>
      <c r="C21" s="252">
        <v>14</v>
      </c>
      <c r="D21" s="709"/>
      <c r="E21" s="709"/>
      <c r="F21" s="709"/>
      <c r="G21" s="523"/>
      <c r="H21" s="523"/>
      <c r="I21" s="523"/>
      <c r="J21" s="531"/>
      <c r="K21" s="3"/>
    </row>
    <row r="22" spans="1:11" ht="28.5" customHeight="1">
      <c r="A22" s="49"/>
      <c r="B22" s="45" t="s">
        <v>641</v>
      </c>
      <c r="C22" s="252">
        <v>15</v>
      </c>
      <c r="D22" s="709"/>
      <c r="E22" s="709"/>
      <c r="F22" s="709"/>
      <c r="G22" s="523"/>
      <c r="H22" s="523"/>
      <c r="I22" s="523"/>
      <c r="J22" s="531"/>
      <c r="K22" s="3"/>
    </row>
    <row r="23" spans="1:11" ht="15.75" customHeight="1">
      <c r="A23" s="49"/>
      <c r="B23" s="56"/>
      <c r="C23" s="127"/>
      <c r="D23" s="568"/>
      <c r="E23" s="568"/>
      <c r="F23" s="568"/>
      <c r="G23" s="568"/>
      <c r="H23" s="568"/>
      <c r="I23" s="713" t="s">
        <v>1342</v>
      </c>
      <c r="J23" s="629"/>
      <c r="K23" s="3"/>
    </row>
    <row r="24" spans="1:11" ht="14.25">
      <c r="A24" s="49"/>
      <c r="B24" s="405" t="s">
        <v>642</v>
      </c>
      <c r="C24" s="127">
        <v>16</v>
      </c>
      <c r="D24" s="709"/>
      <c r="E24" s="568"/>
      <c r="F24" s="568"/>
      <c r="G24" s="568"/>
      <c r="H24" s="568"/>
      <c r="I24" s="568"/>
      <c r="J24" s="568"/>
      <c r="K24" s="3"/>
    </row>
    <row r="25" spans="1:11" ht="14.25">
      <c r="A25" s="49"/>
      <c r="B25" s="56"/>
      <c r="C25" s="127"/>
      <c r="D25" s="526"/>
      <c r="E25" s="698"/>
      <c r="F25" s="698"/>
      <c r="G25" s="698"/>
      <c r="H25" s="698"/>
      <c r="I25" s="698"/>
      <c r="J25" s="698"/>
      <c r="K25" s="3"/>
    </row>
    <row r="26" spans="1:11" ht="28.5">
      <c r="A26" s="49"/>
      <c r="B26" s="133" t="s">
        <v>1348</v>
      </c>
      <c r="C26" s="252">
        <v>17</v>
      </c>
      <c r="D26" s="523"/>
      <c r="E26" s="698"/>
      <c r="F26" s="698"/>
      <c r="G26" s="698"/>
      <c r="H26" s="698"/>
      <c r="I26" s="698"/>
      <c r="J26" s="698"/>
      <c r="K26" s="3"/>
    </row>
    <row r="27" spans="1:11" ht="14.25">
      <c r="A27" s="49"/>
      <c r="B27" s="56"/>
      <c r="C27" s="127"/>
      <c r="D27" s="698"/>
      <c r="E27" s="698"/>
      <c r="F27" s="698"/>
      <c r="G27" s="698"/>
      <c r="H27" s="698"/>
      <c r="I27" s="698"/>
      <c r="J27" s="698"/>
      <c r="K27" s="3"/>
    </row>
    <row r="28" spans="1:11" ht="39" customHeight="1">
      <c r="A28" s="49"/>
      <c r="B28" s="124" t="s">
        <v>1528</v>
      </c>
      <c r="C28" s="242"/>
      <c r="D28" s="869" t="s">
        <v>1346</v>
      </c>
      <c r="E28" s="871"/>
      <c r="F28" s="869" t="s">
        <v>1347</v>
      </c>
      <c r="G28" s="871"/>
      <c r="H28" s="870"/>
      <c r="I28" s="698"/>
      <c r="J28" s="698"/>
      <c r="K28" s="3"/>
    </row>
    <row r="29" spans="1:11" ht="42.75">
      <c r="A29" s="49"/>
      <c r="B29" s="56"/>
      <c r="C29" s="127"/>
      <c r="D29" s="661" t="s">
        <v>579</v>
      </c>
      <c r="E29" s="661" t="s">
        <v>580</v>
      </c>
      <c r="F29" s="661" t="s">
        <v>579</v>
      </c>
      <c r="G29" s="661" t="s">
        <v>580</v>
      </c>
      <c r="H29" s="661" t="s">
        <v>645</v>
      </c>
      <c r="I29" s="698"/>
      <c r="J29" s="698"/>
      <c r="K29" s="3"/>
    </row>
    <row r="30" spans="1:11" ht="14.25">
      <c r="A30" s="49"/>
      <c r="B30" s="3"/>
      <c r="C30" s="225"/>
      <c r="D30" s="698"/>
      <c r="E30" s="698"/>
      <c r="F30" s="698"/>
      <c r="G30" s="698"/>
      <c r="H30" s="714"/>
      <c r="I30" s="698"/>
      <c r="J30" s="698"/>
      <c r="K30" s="3"/>
    </row>
    <row r="31" spans="1:11" s="13" customFormat="1" ht="14.25">
      <c r="A31" s="49"/>
      <c r="B31" s="133" t="s">
        <v>1528</v>
      </c>
      <c r="C31" s="252">
        <v>18</v>
      </c>
      <c r="D31" s="629"/>
      <c r="E31" s="629"/>
      <c r="F31" s="629"/>
      <c r="G31" s="629"/>
      <c r="H31" s="629"/>
      <c r="I31" s="698"/>
      <c r="J31" s="698"/>
      <c r="K31" s="7"/>
    </row>
    <row r="32" spans="1:11" ht="14.25">
      <c r="A32" s="49"/>
      <c r="B32" s="29"/>
      <c r="C32" s="244"/>
      <c r="D32" s="698"/>
      <c r="E32" s="698"/>
      <c r="F32" s="698"/>
      <c r="G32" s="698"/>
      <c r="H32" s="698"/>
      <c r="I32" s="698"/>
      <c r="J32" s="698"/>
      <c r="K32" s="3"/>
    </row>
    <row r="33" spans="1:11" ht="28.5">
      <c r="A33" s="49"/>
      <c r="B33" s="133" t="s">
        <v>646</v>
      </c>
      <c r="C33" s="252">
        <v>19</v>
      </c>
      <c r="D33" s="523"/>
      <c r="E33" s="698"/>
      <c r="F33" s="698"/>
      <c r="G33" s="698"/>
      <c r="H33" s="698"/>
      <c r="I33" s="698"/>
      <c r="J33" s="698"/>
      <c r="K33" s="3"/>
    </row>
    <row r="34" spans="1:11" ht="14.25">
      <c r="A34" s="49"/>
      <c r="B34" s="45"/>
      <c r="C34" s="252"/>
      <c r="D34" s="526"/>
      <c r="E34" s="524"/>
      <c r="F34" s="698"/>
      <c r="G34" s="698"/>
      <c r="H34" s="698"/>
      <c r="I34" s="698"/>
      <c r="J34" s="698"/>
      <c r="K34" s="3"/>
    </row>
    <row r="35" spans="1:11" ht="48.75" customHeight="1">
      <c r="A35" s="49"/>
      <c r="B35" s="45" t="s">
        <v>647</v>
      </c>
      <c r="C35" s="252">
        <v>20</v>
      </c>
      <c r="D35" s="629"/>
      <c r="E35" s="698"/>
      <c r="F35" s="698"/>
      <c r="G35" s="698"/>
      <c r="H35" s="698"/>
      <c r="I35" s="698"/>
      <c r="J35" s="698"/>
      <c r="K35" s="3"/>
    </row>
    <row r="36" spans="1:11" ht="17.25" customHeight="1">
      <c r="A36" s="56"/>
      <c r="B36" s="29"/>
      <c r="C36" s="244"/>
      <c r="D36" s="698"/>
      <c r="E36" s="698"/>
      <c r="F36" s="698"/>
      <c r="G36" s="698"/>
      <c r="H36" s="698"/>
      <c r="I36" s="698"/>
      <c r="J36" s="698"/>
      <c r="K36" s="3"/>
    </row>
    <row r="37" spans="1:11" ht="26.25" customHeight="1">
      <c r="A37" s="56"/>
      <c r="B37" s="133" t="s">
        <v>648</v>
      </c>
      <c r="C37" s="252">
        <v>21</v>
      </c>
      <c r="D37" s="523"/>
      <c r="E37" s="698"/>
      <c r="F37" s="698"/>
      <c r="G37" s="698"/>
      <c r="H37" s="698"/>
      <c r="I37" s="698"/>
      <c r="J37" s="698"/>
      <c r="K37" s="3"/>
    </row>
    <row r="38" spans="1:11" ht="14.25">
      <c r="A38" s="56"/>
      <c r="B38" s="56"/>
      <c r="C38" s="127"/>
      <c r="D38" s="56"/>
      <c r="E38" s="56"/>
      <c r="F38" s="56"/>
      <c r="G38" s="56"/>
      <c r="H38" s="56"/>
      <c r="I38" s="56"/>
      <c r="J38" s="56"/>
      <c r="K38" s="3"/>
    </row>
    <row r="39" spans="1:11" ht="14.25">
      <c r="A39" s="3"/>
      <c r="B39" s="3"/>
      <c r="C39" s="225"/>
      <c r="D39" s="3"/>
      <c r="E39" s="3"/>
      <c r="F39" s="3"/>
      <c r="G39" s="3"/>
      <c r="H39" s="3"/>
      <c r="I39" s="34"/>
      <c r="J39" s="3"/>
      <c r="K39" s="3"/>
    </row>
    <row r="40" spans="1:11" ht="14.25">
      <c r="A40" s="3"/>
      <c r="B40" s="3"/>
      <c r="C40" s="225"/>
      <c r="D40" s="3"/>
      <c r="E40" s="3"/>
      <c r="F40" s="3"/>
      <c r="G40" s="3"/>
      <c r="H40" s="3"/>
      <c r="I40" s="34"/>
      <c r="J40" s="3"/>
      <c r="K40" s="3"/>
    </row>
    <row r="41" spans="1:11" ht="14.25">
      <c r="A41" s="3"/>
      <c r="B41" s="3"/>
      <c r="C41" s="225"/>
      <c r="D41" s="3"/>
      <c r="E41" s="3"/>
      <c r="F41" s="3"/>
      <c r="G41" s="3"/>
      <c r="H41" s="3"/>
      <c r="I41" s="54"/>
      <c r="J41" s="3"/>
      <c r="K41" s="3"/>
    </row>
    <row r="42" spans="1:9" ht="14.25">
      <c r="A42" s="3"/>
      <c r="B42" s="3"/>
      <c r="C42" s="225"/>
      <c r="D42" s="3"/>
      <c r="E42" s="3"/>
      <c r="F42" s="3"/>
      <c r="G42" s="3"/>
      <c r="H42" s="3"/>
      <c r="I42" s="54"/>
    </row>
    <row r="43" spans="1:9" ht="14.25">
      <c r="A43" s="3"/>
      <c r="B43" s="3"/>
      <c r="C43" s="225"/>
      <c r="D43" s="3"/>
      <c r="E43" s="3"/>
      <c r="F43" s="3"/>
      <c r="G43" s="3"/>
      <c r="H43" s="3"/>
      <c r="I43" s="36"/>
    </row>
    <row r="44" spans="1:9" ht="14.25">
      <c r="A44" s="3"/>
      <c r="B44" s="3"/>
      <c r="C44" s="225"/>
      <c r="D44" s="3"/>
      <c r="E44" s="3"/>
      <c r="F44" s="3"/>
      <c r="G44" s="3"/>
      <c r="H44" s="3"/>
      <c r="I44" s="51"/>
    </row>
    <row r="45" spans="1:9" ht="14.25">
      <c r="A45" s="3"/>
      <c r="B45" s="3"/>
      <c r="C45" s="225"/>
      <c r="D45" s="3"/>
      <c r="E45" s="3"/>
      <c r="F45" s="3"/>
      <c r="G45" s="3"/>
      <c r="H45" s="3"/>
      <c r="I45" s="51"/>
    </row>
    <row r="46" spans="1:9" ht="14.25">
      <c r="A46" s="3"/>
      <c r="B46" s="3"/>
      <c r="C46" s="225"/>
      <c r="D46" s="3"/>
      <c r="E46" s="3"/>
      <c r="F46" s="3"/>
      <c r="G46" s="3"/>
      <c r="H46" s="3"/>
      <c r="I46" s="51"/>
    </row>
    <row r="47" spans="1:9" ht="14.25">
      <c r="A47" s="3"/>
      <c r="B47" s="3"/>
      <c r="C47" s="225"/>
      <c r="D47" s="3"/>
      <c r="E47" s="3"/>
      <c r="F47" s="3"/>
      <c r="G47" s="3"/>
      <c r="H47" s="3"/>
      <c r="I47" s="51"/>
    </row>
    <row r="48" spans="1:9" ht="14.25">
      <c r="A48" s="3"/>
      <c r="B48" s="3"/>
      <c r="C48" s="225"/>
      <c r="D48" s="3"/>
      <c r="E48" s="3"/>
      <c r="F48" s="3"/>
      <c r="G48" s="3"/>
      <c r="H48" s="3"/>
      <c r="I48" s="54"/>
    </row>
    <row r="49" spans="1:9" ht="14.25">
      <c r="A49" s="3"/>
      <c r="B49" s="3"/>
      <c r="C49" s="225"/>
      <c r="D49" s="3"/>
      <c r="E49" s="3"/>
      <c r="F49" s="3"/>
      <c r="G49" s="3"/>
      <c r="H49" s="3"/>
      <c r="I49" s="54"/>
    </row>
    <row r="50" spans="1:9" ht="14.25">
      <c r="A50" s="3"/>
      <c r="B50" s="3"/>
      <c r="C50" s="225"/>
      <c r="D50" s="3"/>
      <c r="E50" s="3"/>
      <c r="F50" s="3"/>
      <c r="G50" s="3"/>
      <c r="H50" s="3"/>
      <c r="I50" s="54"/>
    </row>
    <row r="51" spans="1:9" ht="14.25">
      <c r="A51" s="3"/>
      <c r="B51" s="3"/>
      <c r="C51" s="225"/>
      <c r="D51" s="3"/>
      <c r="E51" s="3"/>
      <c r="F51" s="3"/>
      <c r="G51" s="3"/>
      <c r="H51" s="3"/>
      <c r="I51" s="54"/>
    </row>
    <row r="52" ht="14.25">
      <c r="I52" s="54"/>
    </row>
    <row r="53" ht="14.25">
      <c r="I53" s="54"/>
    </row>
    <row r="54" ht="14.25">
      <c r="I54" s="54"/>
    </row>
    <row r="55" ht="14.25">
      <c r="I55" s="54"/>
    </row>
    <row r="87" ht="12.75" customHeight="1"/>
  </sheetData>
  <sheetProtection password="DAB2" sheet="1" objects="1" scenarios="1"/>
  <mergeCells count="4">
    <mergeCell ref="D9:E9"/>
    <mergeCell ref="G9:J9"/>
    <mergeCell ref="D28:E28"/>
    <mergeCell ref="F28:H28"/>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1" r:id="rId1"/>
  <headerFooter differentFirst="1">
    <firstFooter>&amp;C&amp;[212/&amp;[268</firstFooter>
  </headerFooter>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Q374"/>
  <sheetViews>
    <sheetView zoomScale="80" zoomScaleNormal="80" zoomScalePageLayoutView="0" workbookViewId="0" topLeftCell="A355">
      <selection activeCell="H263" sqref="H263"/>
    </sheetView>
  </sheetViews>
  <sheetFormatPr defaultColWidth="9.140625" defaultRowHeight="15"/>
  <cols>
    <col min="1" max="1" width="3.00390625" style="3" customWidth="1"/>
    <col min="2" max="2" width="76.57421875" style="3" bestFit="1" customWidth="1"/>
    <col min="3" max="3" width="8.28125" style="225" customWidth="1"/>
    <col min="4" max="9" width="18.7109375" style="47" customWidth="1"/>
    <col min="10" max="10" width="19.7109375" style="47" customWidth="1"/>
    <col min="11" max="13" width="18.7109375" style="3" customWidth="1"/>
    <col min="14" max="15" width="17.7109375" style="3" customWidth="1"/>
    <col min="16" max="17" width="20.7109375" style="3" customWidth="1"/>
    <col min="18" max="18" width="21.8515625" style="3" customWidth="1"/>
    <col min="19" max="19" width="17.7109375" style="3" customWidth="1"/>
    <col min="20" max="217" width="9.140625" style="3" customWidth="1"/>
    <col min="218" max="218" width="2.421875" style="3" customWidth="1"/>
    <col min="219" max="219" width="3.00390625" style="3" customWidth="1"/>
    <col min="220" max="220" width="55.00390625" style="3" customWidth="1"/>
    <col min="221" max="226" width="18.7109375" style="3" customWidth="1"/>
    <col min="227" max="227" width="19.7109375" style="3" customWidth="1"/>
    <col min="228" max="230" width="18.7109375" style="3" customWidth="1"/>
    <col min="231" max="232" width="17.7109375" style="3" customWidth="1"/>
    <col min="233" max="234" width="20.7109375" style="3" customWidth="1"/>
    <col min="235" max="235" width="21.8515625" style="3" customWidth="1"/>
    <col min="236" max="237" width="17.7109375" style="3" customWidth="1"/>
    <col min="238" max="238" width="18.8515625" style="3" bestFit="1" customWidth="1"/>
    <col min="239" max="239" width="17.7109375" style="3" customWidth="1"/>
    <col min="240" max="16384" width="9.140625" style="3" customWidth="1"/>
  </cols>
  <sheetData>
    <row r="1" spans="1:3" s="12" customFormat="1" ht="15">
      <c r="A1" s="172"/>
      <c r="C1" s="235"/>
    </row>
    <row r="2" spans="1:17" ht="14.25">
      <c r="A2" s="9" t="s">
        <v>23</v>
      </c>
      <c r="B2" s="70"/>
      <c r="C2" s="226"/>
      <c r="D2" s="68"/>
      <c r="E2" s="101"/>
      <c r="F2" s="134"/>
      <c r="G2" s="101"/>
      <c r="H2" s="101"/>
      <c r="I2" s="101"/>
      <c r="J2" s="101"/>
      <c r="K2" s="18"/>
      <c r="L2" s="18"/>
      <c r="M2" s="18"/>
      <c r="N2" s="18"/>
      <c r="O2" s="18"/>
      <c r="P2" s="18"/>
      <c r="Q2" s="18"/>
    </row>
    <row r="3" spans="1:17" ht="15">
      <c r="A3" s="9" t="s">
        <v>1487</v>
      </c>
      <c r="B3" s="70"/>
      <c r="C3" s="226"/>
      <c r="D3" s="68"/>
      <c r="E3" s="101"/>
      <c r="F3" s="176"/>
      <c r="G3" s="177" t="s">
        <v>424</v>
      </c>
      <c r="H3" s="101"/>
      <c r="I3" s="101"/>
      <c r="J3" s="101"/>
      <c r="K3" s="18"/>
      <c r="L3" s="18"/>
      <c r="M3" s="18"/>
      <c r="N3" s="18"/>
      <c r="O3" s="18"/>
      <c r="P3" s="18"/>
      <c r="Q3" s="18"/>
    </row>
    <row r="4" spans="1:17" ht="15">
      <c r="A4" s="9"/>
      <c r="B4" s="96" t="s">
        <v>270</v>
      </c>
      <c r="C4" s="253">
        <v>1</v>
      </c>
      <c r="D4" s="17"/>
      <c r="E4" s="101"/>
      <c r="F4" s="178"/>
      <c r="G4" s="175" t="s">
        <v>425</v>
      </c>
      <c r="H4" s="101"/>
      <c r="I4" s="101"/>
      <c r="J4" s="101"/>
      <c r="K4" s="18"/>
      <c r="L4" s="18"/>
      <c r="M4" s="18"/>
      <c r="N4" s="18"/>
      <c r="O4" s="18"/>
      <c r="P4" s="18"/>
      <c r="Q4" s="18"/>
    </row>
    <row r="5" spans="1:17" ht="15">
      <c r="A5" s="9"/>
      <c r="B5" s="96" t="s">
        <v>414</v>
      </c>
      <c r="C5" s="253">
        <v>2</v>
      </c>
      <c r="D5" s="17"/>
      <c r="E5" s="101"/>
      <c r="F5" s="793"/>
      <c r="G5" s="786"/>
      <c r="H5" s="101"/>
      <c r="I5" s="101"/>
      <c r="J5" s="101"/>
      <c r="K5" s="18"/>
      <c r="L5" s="18"/>
      <c r="M5" s="18"/>
      <c r="N5" s="18"/>
      <c r="O5" s="18"/>
      <c r="P5" s="18"/>
      <c r="Q5" s="18"/>
    </row>
    <row r="6" spans="1:17" ht="14.25">
      <c r="A6" s="9"/>
      <c r="B6" s="70"/>
      <c r="C6" s="226"/>
      <c r="D6" s="101"/>
      <c r="E6" s="101"/>
      <c r="F6" s="135"/>
      <c r="G6" s="101"/>
      <c r="H6" s="101"/>
      <c r="I6" s="101"/>
      <c r="J6" s="101"/>
      <c r="K6" s="18"/>
      <c r="L6" s="18"/>
      <c r="M6" s="18"/>
      <c r="N6" s="18"/>
      <c r="O6" s="18"/>
      <c r="P6" s="18"/>
      <c r="Q6" s="18"/>
    </row>
    <row r="7" spans="1:17" ht="42.75">
      <c r="A7" s="136" t="s">
        <v>1092</v>
      </c>
      <c r="B7" s="137"/>
      <c r="C7" s="254"/>
      <c r="D7" s="717" t="s">
        <v>1110</v>
      </c>
      <c r="E7" s="717" t="s">
        <v>1111</v>
      </c>
      <c r="F7" s="717" t="s">
        <v>1112</v>
      </c>
      <c r="G7" s="565"/>
      <c r="H7" s="565"/>
      <c r="I7" s="685"/>
      <c r="J7" s="685"/>
      <c r="K7" s="631"/>
      <c r="L7" s="631"/>
      <c r="M7" s="631"/>
      <c r="N7" s="631"/>
      <c r="O7" s="631"/>
      <c r="P7" s="631"/>
      <c r="Q7" s="631"/>
    </row>
    <row r="8" spans="1:17" ht="14.25">
      <c r="A8" s="138"/>
      <c r="B8" s="139" t="s">
        <v>1093</v>
      </c>
      <c r="C8" s="255">
        <v>3</v>
      </c>
      <c r="D8" s="531"/>
      <c r="E8" s="531"/>
      <c r="F8" s="531"/>
      <c r="G8" s="685"/>
      <c r="H8" s="685"/>
      <c r="I8" s="685"/>
      <c r="J8" s="685"/>
      <c r="K8" s="631"/>
      <c r="L8" s="631"/>
      <c r="M8" s="631"/>
      <c r="N8" s="631"/>
      <c r="O8" s="631"/>
      <c r="P8" s="631"/>
      <c r="Q8" s="631"/>
    </row>
    <row r="9" spans="1:17" ht="14.25">
      <c r="A9" s="140"/>
      <c r="B9" s="141" t="s">
        <v>1094</v>
      </c>
      <c r="C9" s="255">
        <v>4</v>
      </c>
      <c r="D9" s="531"/>
      <c r="E9" s="531"/>
      <c r="F9" s="531"/>
      <c r="G9" s="685"/>
      <c r="H9" s="685"/>
      <c r="I9" s="685"/>
      <c r="J9" s="685"/>
      <c r="K9" s="631"/>
      <c r="L9" s="631"/>
      <c r="M9" s="631"/>
      <c r="N9" s="631"/>
      <c r="O9" s="631"/>
      <c r="P9" s="631"/>
      <c r="Q9" s="631"/>
    </row>
    <row r="10" spans="1:17" ht="14.25">
      <c r="A10" s="140"/>
      <c r="B10" s="141" t="s">
        <v>1095</v>
      </c>
      <c r="C10" s="255">
        <v>5</v>
      </c>
      <c r="D10" s="531"/>
      <c r="E10" s="531"/>
      <c r="F10" s="531"/>
      <c r="G10" s="685"/>
      <c r="H10" s="685"/>
      <c r="I10" s="685"/>
      <c r="J10" s="685"/>
      <c r="K10" s="631"/>
      <c r="L10" s="631"/>
      <c r="M10" s="631"/>
      <c r="N10" s="631"/>
      <c r="O10" s="631"/>
      <c r="P10" s="631"/>
      <c r="Q10" s="631"/>
    </row>
    <row r="11" spans="1:17" ht="14.25">
      <c r="A11" s="140"/>
      <c r="B11" s="141" t="s">
        <v>1096</v>
      </c>
      <c r="C11" s="255">
        <v>6</v>
      </c>
      <c r="D11" s="531"/>
      <c r="E11" s="531"/>
      <c r="F11" s="531"/>
      <c r="G11" s="685"/>
      <c r="H11" s="685"/>
      <c r="I11" s="685"/>
      <c r="J11" s="685"/>
      <c r="K11" s="631"/>
      <c r="L11" s="631"/>
      <c r="M11" s="631"/>
      <c r="N11" s="631"/>
      <c r="O11" s="631"/>
      <c r="P11" s="631"/>
      <c r="Q11" s="631"/>
    </row>
    <row r="12" spans="1:17" ht="14.25">
      <c r="A12" s="140"/>
      <c r="B12" s="141" t="s">
        <v>1097</v>
      </c>
      <c r="C12" s="255">
        <v>7</v>
      </c>
      <c r="D12" s="531"/>
      <c r="E12" s="531"/>
      <c r="F12" s="531"/>
      <c r="G12" s="685"/>
      <c r="H12" s="685"/>
      <c r="I12" s="685"/>
      <c r="J12" s="685"/>
      <c r="K12" s="631"/>
      <c r="L12" s="631"/>
      <c r="M12" s="631"/>
      <c r="N12" s="631"/>
      <c r="O12" s="631"/>
      <c r="P12" s="631"/>
      <c r="Q12" s="631"/>
    </row>
    <row r="13" spans="1:17" ht="14.25">
      <c r="A13" s="140"/>
      <c r="B13" s="141" t="s">
        <v>1531</v>
      </c>
      <c r="C13" s="255">
        <v>8</v>
      </c>
      <c r="D13" s="531"/>
      <c r="E13" s="531"/>
      <c r="F13" s="531"/>
      <c r="G13" s="685"/>
      <c r="H13" s="685"/>
      <c r="I13" s="685"/>
      <c r="J13" s="685"/>
      <c r="K13" s="631"/>
      <c r="L13" s="631"/>
      <c r="M13" s="631"/>
      <c r="N13" s="631"/>
      <c r="O13" s="631"/>
      <c r="P13" s="631"/>
      <c r="Q13" s="631"/>
    </row>
    <row r="14" spans="1:17" ht="14.25">
      <c r="A14" s="140"/>
      <c r="B14" s="141" t="s">
        <v>1098</v>
      </c>
      <c r="C14" s="255">
        <v>9</v>
      </c>
      <c r="D14" s="531"/>
      <c r="E14" s="531"/>
      <c r="F14" s="531"/>
      <c r="G14" s="685"/>
      <c r="H14" s="685"/>
      <c r="I14" s="685"/>
      <c r="J14" s="685"/>
      <c r="K14" s="631"/>
      <c r="L14" s="631"/>
      <c r="M14" s="631"/>
      <c r="N14" s="631"/>
      <c r="O14" s="631"/>
      <c r="P14" s="631"/>
      <c r="Q14" s="631"/>
    </row>
    <row r="15" spans="1:17" ht="28.5">
      <c r="A15" s="140"/>
      <c r="B15" s="352" t="s">
        <v>1099</v>
      </c>
      <c r="C15" s="255">
        <v>10</v>
      </c>
      <c r="D15" s="531"/>
      <c r="E15" s="531"/>
      <c r="F15" s="531"/>
      <c r="G15" s="685"/>
      <c r="H15" s="685"/>
      <c r="I15" s="685"/>
      <c r="J15" s="685"/>
      <c r="K15" s="631"/>
      <c r="L15" s="631"/>
      <c r="M15" s="631"/>
      <c r="N15" s="631"/>
      <c r="O15" s="631"/>
      <c r="P15" s="631"/>
      <c r="Q15" s="631"/>
    </row>
    <row r="16" spans="1:17" ht="14.25">
      <c r="A16" s="140"/>
      <c r="B16" s="139" t="s">
        <v>1100</v>
      </c>
      <c r="C16" s="255">
        <v>11</v>
      </c>
      <c r="D16" s="531"/>
      <c r="E16" s="531"/>
      <c r="F16" s="531"/>
      <c r="G16" s="685"/>
      <c r="H16" s="685"/>
      <c r="I16" s="685"/>
      <c r="J16" s="685"/>
      <c r="K16" s="631"/>
      <c r="L16" s="631"/>
      <c r="M16" s="631"/>
      <c r="N16" s="631"/>
      <c r="O16" s="631"/>
      <c r="P16" s="631"/>
      <c r="Q16" s="631"/>
    </row>
    <row r="17" spans="1:17" ht="14.25">
      <c r="A17" s="140"/>
      <c r="B17" s="141" t="s">
        <v>633</v>
      </c>
      <c r="C17" s="255">
        <v>12</v>
      </c>
      <c r="D17" s="531"/>
      <c r="E17" s="531"/>
      <c r="F17" s="531"/>
      <c r="G17" s="685"/>
      <c r="H17" s="685"/>
      <c r="I17" s="685"/>
      <c r="J17" s="685"/>
      <c r="K17" s="631"/>
      <c r="L17" s="631"/>
      <c r="M17" s="631"/>
      <c r="N17" s="631"/>
      <c r="O17" s="631"/>
      <c r="P17" s="631"/>
      <c r="Q17" s="631"/>
    </row>
    <row r="18" spans="1:17" ht="14.25">
      <c r="A18" s="140"/>
      <c r="B18" s="141" t="s">
        <v>1101</v>
      </c>
      <c r="C18" s="255">
        <v>13</v>
      </c>
      <c r="D18" s="531"/>
      <c r="E18" s="531"/>
      <c r="F18" s="531"/>
      <c r="G18" s="685"/>
      <c r="H18" s="685"/>
      <c r="I18" s="685"/>
      <c r="J18" s="685"/>
      <c r="K18" s="631"/>
      <c r="L18" s="631"/>
      <c r="M18" s="631"/>
      <c r="N18" s="631"/>
      <c r="O18" s="631"/>
      <c r="P18" s="631"/>
      <c r="Q18" s="631"/>
    </row>
    <row r="19" spans="1:17" ht="14.25">
      <c r="A19" s="140"/>
      <c r="B19" s="141" t="s">
        <v>1102</v>
      </c>
      <c r="C19" s="255">
        <v>14</v>
      </c>
      <c r="D19" s="531"/>
      <c r="E19" s="531"/>
      <c r="F19" s="531"/>
      <c r="G19" s="685"/>
      <c r="H19" s="685"/>
      <c r="I19" s="685"/>
      <c r="J19" s="685"/>
      <c r="K19" s="631"/>
      <c r="L19" s="631"/>
      <c r="M19" s="631"/>
      <c r="N19" s="631"/>
      <c r="O19" s="631"/>
      <c r="P19" s="631"/>
      <c r="Q19" s="631"/>
    </row>
    <row r="20" spans="1:17" ht="14.25">
      <c r="A20" s="140"/>
      <c r="B20" s="141" t="s">
        <v>1103</v>
      </c>
      <c r="C20" s="255">
        <v>15</v>
      </c>
      <c r="D20" s="531"/>
      <c r="E20" s="531"/>
      <c r="F20" s="531"/>
      <c r="G20" s="685"/>
      <c r="H20" s="685"/>
      <c r="I20" s="685"/>
      <c r="J20" s="685"/>
      <c r="K20" s="631"/>
      <c r="L20" s="631"/>
      <c r="M20" s="631"/>
      <c r="N20" s="631"/>
      <c r="O20" s="631"/>
      <c r="P20" s="631"/>
      <c r="Q20" s="631"/>
    </row>
    <row r="21" spans="1:17" ht="14.25">
      <c r="A21" s="140"/>
      <c r="B21" s="141" t="s">
        <v>637</v>
      </c>
      <c r="C21" s="255">
        <v>16</v>
      </c>
      <c r="D21" s="531"/>
      <c r="E21" s="531"/>
      <c r="F21" s="531"/>
      <c r="G21" s="685"/>
      <c r="H21" s="685"/>
      <c r="I21" s="685"/>
      <c r="J21" s="685"/>
      <c r="K21" s="631"/>
      <c r="L21" s="631"/>
      <c r="M21" s="631"/>
      <c r="N21" s="631"/>
      <c r="O21" s="631"/>
      <c r="P21" s="631"/>
      <c r="Q21" s="631"/>
    </row>
    <row r="22" spans="1:17" ht="14.25">
      <c r="A22" s="140"/>
      <c r="B22" s="141" t="s">
        <v>638</v>
      </c>
      <c r="C22" s="255">
        <v>17</v>
      </c>
      <c r="D22" s="531"/>
      <c r="E22" s="531"/>
      <c r="F22" s="531"/>
      <c r="G22" s="685"/>
      <c r="H22" s="685"/>
      <c r="I22" s="685"/>
      <c r="J22" s="685"/>
      <c r="K22" s="631"/>
      <c r="L22" s="631"/>
      <c r="M22" s="631"/>
      <c r="N22" s="631"/>
      <c r="O22" s="631"/>
      <c r="P22" s="631"/>
      <c r="Q22" s="631"/>
    </row>
    <row r="23" spans="1:17" ht="14.25">
      <c r="A23" s="140"/>
      <c r="B23" s="141" t="s">
        <v>1098</v>
      </c>
      <c r="C23" s="255">
        <v>18</v>
      </c>
      <c r="D23" s="531"/>
      <c r="E23" s="531"/>
      <c r="F23" s="531"/>
      <c r="G23" s="685"/>
      <c r="H23" s="685"/>
      <c r="I23" s="685"/>
      <c r="J23" s="685"/>
      <c r="K23" s="631"/>
      <c r="L23" s="631"/>
      <c r="M23" s="631"/>
      <c r="N23" s="631"/>
      <c r="O23" s="631"/>
      <c r="P23" s="631"/>
      <c r="Q23" s="631"/>
    </row>
    <row r="24" spans="1:17" s="37" customFormat="1" ht="14.25">
      <c r="A24" s="142"/>
      <c r="B24" s="139" t="s">
        <v>1104</v>
      </c>
      <c r="C24" s="255">
        <v>19</v>
      </c>
      <c r="D24" s="531"/>
      <c r="E24" s="531"/>
      <c r="F24" s="531"/>
      <c r="G24" s="719"/>
      <c r="H24" s="719"/>
      <c r="I24" s="719"/>
      <c r="J24" s="719"/>
      <c r="K24" s="720"/>
      <c r="L24" s="720"/>
      <c r="M24" s="720"/>
      <c r="N24" s="720"/>
      <c r="O24" s="720"/>
      <c r="P24" s="720"/>
      <c r="Q24" s="720"/>
    </row>
    <row r="25" spans="1:17" s="37" customFormat="1" ht="14.25">
      <c r="A25" s="142"/>
      <c r="B25" s="141" t="s">
        <v>1098</v>
      </c>
      <c r="C25" s="255">
        <v>20</v>
      </c>
      <c r="D25" s="531"/>
      <c r="E25" s="531"/>
      <c r="F25" s="531"/>
      <c r="G25" s="719"/>
      <c r="H25" s="719"/>
      <c r="I25" s="719"/>
      <c r="J25" s="719"/>
      <c r="K25" s="720"/>
      <c r="L25" s="720"/>
      <c r="M25" s="720"/>
      <c r="N25" s="720"/>
      <c r="O25" s="720"/>
      <c r="P25" s="720"/>
      <c r="Q25" s="720"/>
    </row>
    <row r="26" spans="1:17" s="37" customFormat="1" ht="14.25">
      <c r="A26" s="142"/>
      <c r="B26" s="139" t="s">
        <v>1105</v>
      </c>
      <c r="C26" s="255">
        <v>21</v>
      </c>
      <c r="D26" s="531"/>
      <c r="E26" s="531"/>
      <c r="F26" s="531"/>
      <c r="G26" s="719"/>
      <c r="H26" s="719"/>
      <c r="I26" s="719"/>
      <c r="J26" s="719"/>
      <c r="K26" s="720"/>
      <c r="L26" s="720"/>
      <c r="M26" s="720"/>
      <c r="N26" s="720"/>
      <c r="O26" s="720"/>
      <c r="P26" s="720"/>
      <c r="Q26" s="720"/>
    </row>
    <row r="27" spans="1:17" s="37" customFormat="1" ht="14.25">
      <c r="A27" s="142"/>
      <c r="B27" s="141" t="s">
        <v>1106</v>
      </c>
      <c r="C27" s="255">
        <v>22</v>
      </c>
      <c r="D27" s="531"/>
      <c r="E27" s="531"/>
      <c r="F27" s="531"/>
      <c r="G27" s="719"/>
      <c r="H27" s="719"/>
      <c r="I27" s="719"/>
      <c r="J27" s="719"/>
      <c r="K27" s="720"/>
      <c r="L27" s="720"/>
      <c r="M27" s="720"/>
      <c r="N27" s="720"/>
      <c r="O27" s="720"/>
      <c r="P27" s="720"/>
      <c r="Q27" s="720"/>
    </row>
    <row r="28" spans="1:17" s="37" customFormat="1" ht="14.25">
      <c r="A28" s="142"/>
      <c r="B28" s="139" t="s">
        <v>1107</v>
      </c>
      <c r="C28" s="255">
        <v>23</v>
      </c>
      <c r="D28" s="531"/>
      <c r="E28" s="531"/>
      <c r="F28" s="531"/>
      <c r="G28" s="719"/>
      <c r="H28" s="719"/>
      <c r="I28" s="719"/>
      <c r="J28" s="719"/>
      <c r="K28" s="720"/>
      <c r="L28" s="720"/>
      <c r="M28" s="720"/>
      <c r="N28" s="720"/>
      <c r="O28" s="720"/>
      <c r="P28" s="720"/>
      <c r="Q28" s="720"/>
    </row>
    <row r="29" spans="1:17" s="37" customFormat="1" ht="42.75">
      <c r="A29" s="136" t="s">
        <v>1505</v>
      </c>
      <c r="B29" s="137"/>
      <c r="C29" s="254"/>
      <c r="D29" s="717" t="s">
        <v>1110</v>
      </c>
      <c r="E29" s="717" t="s">
        <v>1111</v>
      </c>
      <c r="F29" s="717" t="s">
        <v>1112</v>
      </c>
      <c r="G29" s="719"/>
      <c r="H29" s="719"/>
      <c r="I29" s="719"/>
      <c r="J29" s="719"/>
      <c r="K29" s="720"/>
      <c r="L29" s="720"/>
      <c r="M29" s="720"/>
      <c r="N29" s="720"/>
      <c r="O29" s="720"/>
      <c r="P29" s="720"/>
      <c r="Q29" s="720"/>
    </row>
    <row r="30" spans="1:17" s="37" customFormat="1" ht="14.25">
      <c r="A30" s="142"/>
      <c r="B30" s="139" t="s">
        <v>1108</v>
      </c>
      <c r="C30" s="255">
        <v>24</v>
      </c>
      <c r="D30" s="531"/>
      <c r="E30" s="531"/>
      <c r="F30" s="531"/>
      <c r="G30" s="719"/>
      <c r="H30" s="719"/>
      <c r="I30" s="719"/>
      <c r="J30" s="719"/>
      <c r="K30" s="720"/>
      <c r="L30" s="720"/>
      <c r="M30" s="720"/>
      <c r="N30" s="720"/>
      <c r="O30" s="720"/>
      <c r="P30" s="720"/>
      <c r="Q30" s="720"/>
    </row>
    <row r="31" spans="1:17" s="37" customFormat="1" ht="14.25">
      <c r="A31" s="142"/>
      <c r="B31" s="141" t="s">
        <v>1489</v>
      </c>
      <c r="C31" s="255">
        <v>25</v>
      </c>
      <c r="D31" s="531"/>
      <c r="E31" s="531"/>
      <c r="F31" s="531"/>
      <c r="G31" s="719"/>
      <c r="H31" s="719"/>
      <c r="I31" s="719"/>
      <c r="J31" s="719"/>
      <c r="K31" s="720"/>
      <c r="L31" s="720"/>
      <c r="M31" s="720"/>
      <c r="N31" s="720"/>
      <c r="O31" s="720"/>
      <c r="P31" s="720"/>
      <c r="Q31" s="720"/>
    </row>
    <row r="32" spans="1:17" s="37" customFormat="1" ht="14.25">
      <c r="A32" s="142"/>
      <c r="B32" s="141" t="s">
        <v>1527</v>
      </c>
      <c r="C32" s="255">
        <v>26</v>
      </c>
      <c r="D32" s="531"/>
      <c r="E32" s="531"/>
      <c r="F32" s="531"/>
      <c r="G32" s="719"/>
      <c r="H32" s="719"/>
      <c r="I32" s="719"/>
      <c r="J32" s="719"/>
      <c r="K32" s="720"/>
      <c r="L32" s="720"/>
      <c r="M32" s="720"/>
      <c r="N32" s="720"/>
      <c r="O32" s="720"/>
      <c r="P32" s="720"/>
      <c r="Q32" s="720"/>
    </row>
    <row r="33" spans="1:17" s="37" customFormat="1" ht="14.25">
      <c r="A33" s="142"/>
      <c r="B33" s="141" t="s">
        <v>1109</v>
      </c>
      <c r="C33" s="255">
        <v>27</v>
      </c>
      <c r="D33" s="531"/>
      <c r="E33" s="531"/>
      <c r="F33" s="531"/>
      <c r="G33" s="719"/>
      <c r="H33" s="719"/>
      <c r="I33" s="719"/>
      <c r="J33" s="719"/>
      <c r="K33" s="720"/>
      <c r="L33" s="720"/>
      <c r="M33" s="720"/>
      <c r="N33" s="720"/>
      <c r="O33" s="720"/>
      <c r="P33" s="720"/>
      <c r="Q33" s="720"/>
    </row>
    <row r="34" spans="1:17" s="37" customFormat="1" ht="14.25">
      <c r="A34" s="143"/>
      <c r="B34" s="141" t="s">
        <v>1106</v>
      </c>
      <c r="C34" s="255">
        <v>28</v>
      </c>
      <c r="D34" s="531"/>
      <c r="E34" s="531"/>
      <c r="F34" s="531"/>
      <c r="G34" s="719"/>
      <c r="H34" s="719"/>
      <c r="I34" s="719"/>
      <c r="J34" s="719"/>
      <c r="K34" s="720"/>
      <c r="L34" s="720"/>
      <c r="M34" s="720"/>
      <c r="N34" s="720"/>
      <c r="O34" s="720"/>
      <c r="P34" s="720"/>
      <c r="Q34" s="720"/>
    </row>
    <row r="35" spans="2:17" ht="14.25">
      <c r="B35" s="70"/>
      <c r="C35" s="226"/>
      <c r="D35" s="685"/>
      <c r="E35" s="685"/>
      <c r="F35" s="685"/>
      <c r="G35" s="685"/>
      <c r="H35" s="685"/>
      <c r="I35" s="685"/>
      <c r="J35" s="685"/>
      <c r="K35" s="631"/>
      <c r="L35" s="631"/>
      <c r="M35" s="631"/>
      <c r="N35" s="631"/>
      <c r="O35" s="631"/>
      <c r="P35" s="631"/>
      <c r="Q35" s="631"/>
    </row>
    <row r="36" spans="2:17" ht="14.25">
      <c r="B36" s="70"/>
      <c r="C36" s="226"/>
      <c r="D36" s="685"/>
      <c r="E36" s="685"/>
      <c r="F36" s="685"/>
      <c r="G36" s="685"/>
      <c r="H36" s="685"/>
      <c r="I36" s="685"/>
      <c r="J36" s="685"/>
      <c r="K36" s="631"/>
      <c r="L36" s="631"/>
      <c r="M36" s="631"/>
      <c r="N36" s="631"/>
      <c r="O36" s="631"/>
      <c r="P36" s="631"/>
      <c r="Q36" s="631"/>
    </row>
    <row r="37" spans="1:17" ht="14.25">
      <c r="A37" s="70"/>
      <c r="B37" s="70"/>
      <c r="C37" s="226"/>
      <c r="D37" s="685"/>
      <c r="E37" s="685"/>
      <c r="F37" s="685"/>
      <c r="G37" s="721"/>
      <c r="H37" s="721"/>
      <c r="I37" s="721"/>
      <c r="J37" s="721"/>
      <c r="K37" s="631"/>
      <c r="L37" s="631"/>
      <c r="M37" s="631"/>
      <c r="N37" s="631"/>
      <c r="O37" s="631"/>
      <c r="P37" s="631"/>
      <c r="Q37" s="631"/>
    </row>
    <row r="38" spans="1:17" ht="57">
      <c r="A38" s="144" t="s">
        <v>1113</v>
      </c>
      <c r="B38" s="145"/>
      <c r="C38" s="256"/>
      <c r="D38" s="717" t="s">
        <v>1533</v>
      </c>
      <c r="E38" s="717" t="s">
        <v>1154</v>
      </c>
      <c r="F38" s="717" t="s">
        <v>1534</v>
      </c>
      <c r="G38" s="717" t="s">
        <v>1535</v>
      </c>
      <c r="H38" s="717" t="s">
        <v>1155</v>
      </c>
      <c r="I38" s="717" t="s">
        <v>1156</v>
      </c>
      <c r="J38" s="717" t="s">
        <v>1157</v>
      </c>
      <c r="K38" s="717" t="s">
        <v>1158</v>
      </c>
      <c r="L38" s="717" t="s">
        <v>1159</v>
      </c>
      <c r="M38" s="631"/>
      <c r="N38" s="631"/>
      <c r="O38" s="631"/>
      <c r="P38" s="631"/>
      <c r="Q38" s="631"/>
    </row>
    <row r="39" spans="1:17" ht="12.75" customHeight="1">
      <c r="A39" s="146"/>
      <c r="B39" s="147" t="s">
        <v>1114</v>
      </c>
      <c r="C39" s="257">
        <v>29</v>
      </c>
      <c r="D39" s="523"/>
      <c r="E39" s="523"/>
      <c r="F39" s="523"/>
      <c r="G39" s="531"/>
      <c r="H39" s="523"/>
      <c r="I39" s="531"/>
      <c r="J39" s="523"/>
      <c r="K39" s="523"/>
      <c r="L39" s="531"/>
      <c r="M39" s="631"/>
      <c r="N39" s="631"/>
      <c r="O39" s="631"/>
      <c r="P39" s="631"/>
      <c r="Q39" s="631"/>
    </row>
    <row r="40" spans="1:17" ht="12.75" customHeight="1">
      <c r="A40" s="146"/>
      <c r="B40" s="147" t="s">
        <v>1115</v>
      </c>
      <c r="C40" s="257">
        <v>30</v>
      </c>
      <c r="D40" s="523"/>
      <c r="E40" s="523"/>
      <c r="F40" s="523"/>
      <c r="G40" s="531"/>
      <c r="H40" s="523"/>
      <c r="I40" s="523"/>
      <c r="J40" s="523"/>
      <c r="K40" s="523"/>
      <c r="L40" s="531"/>
      <c r="M40" s="631"/>
      <c r="N40" s="631"/>
      <c r="O40" s="631"/>
      <c r="P40" s="631"/>
      <c r="Q40" s="631"/>
    </row>
    <row r="41" spans="1:17" ht="12.75" customHeight="1">
      <c r="A41" s="146"/>
      <c r="B41" s="147" t="s">
        <v>1116</v>
      </c>
      <c r="C41" s="257">
        <v>31</v>
      </c>
      <c r="D41" s="523"/>
      <c r="E41" s="523"/>
      <c r="F41" s="523"/>
      <c r="G41" s="531"/>
      <c r="H41" s="523"/>
      <c r="I41" s="523"/>
      <c r="J41" s="523"/>
      <c r="K41" s="523"/>
      <c r="L41" s="531"/>
      <c r="M41" s="631"/>
      <c r="N41" s="631"/>
      <c r="O41" s="631"/>
      <c r="P41" s="631"/>
      <c r="Q41" s="631"/>
    </row>
    <row r="42" spans="1:17" ht="12.75" customHeight="1">
      <c r="A42" s="146"/>
      <c r="B42" s="147" t="s">
        <v>1117</v>
      </c>
      <c r="C42" s="257">
        <v>32</v>
      </c>
      <c r="D42" s="523"/>
      <c r="E42" s="523"/>
      <c r="F42" s="523"/>
      <c r="G42" s="531"/>
      <c r="H42" s="523"/>
      <c r="I42" s="523"/>
      <c r="J42" s="523"/>
      <c r="K42" s="523"/>
      <c r="L42" s="531"/>
      <c r="M42" s="631"/>
      <c r="N42" s="631"/>
      <c r="O42" s="631"/>
      <c r="P42" s="631"/>
      <c r="Q42" s="631"/>
    </row>
    <row r="43" spans="1:17" ht="12.75" customHeight="1">
      <c r="A43" s="146"/>
      <c r="B43" s="147" t="s">
        <v>1118</v>
      </c>
      <c r="C43" s="257">
        <v>33</v>
      </c>
      <c r="D43" s="523"/>
      <c r="E43" s="523"/>
      <c r="F43" s="523"/>
      <c r="G43" s="531"/>
      <c r="H43" s="523"/>
      <c r="I43" s="523"/>
      <c r="J43" s="523"/>
      <c r="K43" s="523"/>
      <c r="L43" s="531"/>
      <c r="M43" s="631"/>
      <c r="N43" s="631"/>
      <c r="O43" s="631"/>
      <c r="P43" s="631"/>
      <c r="Q43" s="631"/>
    </row>
    <row r="44" spans="1:17" ht="12.75" customHeight="1">
      <c r="A44" s="146"/>
      <c r="B44" s="147" t="s">
        <v>1119</v>
      </c>
      <c r="C44" s="257">
        <v>34</v>
      </c>
      <c r="D44" s="523"/>
      <c r="E44" s="523"/>
      <c r="F44" s="523"/>
      <c r="G44" s="531"/>
      <c r="H44" s="523"/>
      <c r="I44" s="523"/>
      <c r="J44" s="523"/>
      <c r="K44" s="523"/>
      <c r="L44" s="531"/>
      <c r="M44" s="631"/>
      <c r="N44" s="631"/>
      <c r="O44" s="631"/>
      <c r="P44" s="631"/>
      <c r="Q44" s="631"/>
    </row>
    <row r="45" spans="1:17" ht="12.75" customHeight="1">
      <c r="A45" s="146"/>
      <c r="B45" s="147" t="s">
        <v>1120</v>
      </c>
      <c r="C45" s="257">
        <v>35</v>
      </c>
      <c r="D45" s="523"/>
      <c r="E45" s="523"/>
      <c r="F45" s="523"/>
      <c r="G45" s="531"/>
      <c r="H45" s="523"/>
      <c r="I45" s="523"/>
      <c r="J45" s="523"/>
      <c r="K45" s="523"/>
      <c r="L45" s="531"/>
      <c r="M45" s="631"/>
      <c r="N45" s="631"/>
      <c r="O45" s="631"/>
      <c r="P45" s="631"/>
      <c r="Q45" s="631"/>
    </row>
    <row r="46" spans="1:17" ht="12.75" customHeight="1">
      <c r="A46" s="146"/>
      <c r="B46" s="147" t="s">
        <v>1121</v>
      </c>
      <c r="C46" s="257">
        <v>36</v>
      </c>
      <c r="D46" s="523"/>
      <c r="E46" s="523"/>
      <c r="F46" s="523"/>
      <c r="G46" s="531"/>
      <c r="H46" s="523"/>
      <c r="I46" s="523"/>
      <c r="J46" s="523"/>
      <c r="K46" s="523"/>
      <c r="L46" s="531"/>
      <c r="M46" s="631"/>
      <c r="N46" s="631"/>
      <c r="O46" s="631"/>
      <c r="P46" s="631"/>
      <c r="Q46" s="631"/>
    </row>
    <row r="47" spans="1:17" ht="12.75" customHeight="1">
      <c r="A47" s="146"/>
      <c r="B47" s="147" t="s">
        <v>1122</v>
      </c>
      <c r="C47" s="257">
        <v>37</v>
      </c>
      <c r="D47" s="523"/>
      <c r="E47" s="523"/>
      <c r="F47" s="523"/>
      <c r="G47" s="531"/>
      <c r="H47" s="523"/>
      <c r="I47" s="523"/>
      <c r="J47" s="523"/>
      <c r="K47" s="523"/>
      <c r="L47" s="531"/>
      <c r="M47" s="631"/>
      <c r="N47" s="631"/>
      <c r="O47" s="631"/>
      <c r="P47" s="631"/>
      <c r="Q47" s="631"/>
    </row>
    <row r="48" spans="1:17" ht="12.75" customHeight="1">
      <c r="A48" s="146"/>
      <c r="B48" s="147" t="s">
        <v>1123</v>
      </c>
      <c r="C48" s="257">
        <v>38</v>
      </c>
      <c r="D48" s="523"/>
      <c r="E48" s="523"/>
      <c r="F48" s="523"/>
      <c r="G48" s="531"/>
      <c r="H48" s="523"/>
      <c r="I48" s="523"/>
      <c r="J48" s="523"/>
      <c r="K48" s="523"/>
      <c r="L48" s="531"/>
      <c r="M48" s="631"/>
      <c r="N48" s="631"/>
      <c r="O48" s="631"/>
      <c r="P48" s="631"/>
      <c r="Q48" s="631"/>
    </row>
    <row r="49" spans="1:17" ht="12.75" customHeight="1">
      <c r="A49" s="146"/>
      <c r="B49" s="147" t="s">
        <v>1124</v>
      </c>
      <c r="C49" s="257">
        <v>39</v>
      </c>
      <c r="D49" s="523"/>
      <c r="E49" s="523"/>
      <c r="F49" s="523"/>
      <c r="G49" s="531"/>
      <c r="H49" s="523"/>
      <c r="I49" s="523"/>
      <c r="J49" s="523"/>
      <c r="K49" s="523"/>
      <c r="L49" s="531"/>
      <c r="M49" s="631"/>
      <c r="N49" s="631"/>
      <c r="O49" s="631"/>
      <c r="P49" s="631"/>
      <c r="Q49" s="631"/>
    </row>
    <row r="50" spans="1:17" ht="16.5" customHeight="1">
      <c r="A50" s="146"/>
      <c r="B50" s="147" t="s">
        <v>1125</v>
      </c>
      <c r="C50" s="257">
        <v>40</v>
      </c>
      <c r="D50" s="523"/>
      <c r="E50" s="523"/>
      <c r="F50" s="523"/>
      <c r="G50" s="531"/>
      <c r="H50" s="523"/>
      <c r="I50" s="523"/>
      <c r="J50" s="523"/>
      <c r="K50" s="523"/>
      <c r="L50" s="531"/>
      <c r="M50" s="631"/>
      <c r="N50" s="631"/>
      <c r="O50" s="631"/>
      <c r="P50" s="631"/>
      <c r="Q50" s="631"/>
    </row>
    <row r="51" spans="1:17" ht="12" customHeight="1">
      <c r="A51" s="146"/>
      <c r="B51" s="147" t="s">
        <v>1126</v>
      </c>
      <c r="C51" s="257">
        <v>41</v>
      </c>
      <c r="D51" s="523"/>
      <c r="E51" s="523"/>
      <c r="F51" s="523"/>
      <c r="G51" s="531"/>
      <c r="H51" s="523"/>
      <c r="I51" s="523"/>
      <c r="J51" s="523"/>
      <c r="K51" s="523"/>
      <c r="L51" s="531"/>
      <c r="M51" s="631"/>
      <c r="N51" s="631"/>
      <c r="O51" s="631"/>
      <c r="P51" s="631"/>
      <c r="Q51" s="631"/>
    </row>
    <row r="52" spans="1:17" ht="12" customHeight="1">
      <c r="A52" s="146"/>
      <c r="B52" s="147" t="s">
        <v>1127</v>
      </c>
      <c r="C52" s="257">
        <v>42</v>
      </c>
      <c r="D52" s="523"/>
      <c r="E52" s="523"/>
      <c r="F52" s="523"/>
      <c r="G52" s="531"/>
      <c r="H52" s="523"/>
      <c r="I52" s="523"/>
      <c r="J52" s="523"/>
      <c r="K52" s="523"/>
      <c r="L52" s="531"/>
      <c r="M52" s="631"/>
      <c r="N52" s="631"/>
      <c r="O52" s="631"/>
      <c r="P52" s="631"/>
      <c r="Q52" s="631"/>
    </row>
    <row r="53" spans="1:17" ht="12" customHeight="1">
      <c r="A53" s="146"/>
      <c r="B53" s="147" t="s">
        <v>1128</v>
      </c>
      <c r="C53" s="257">
        <v>43</v>
      </c>
      <c r="D53" s="523"/>
      <c r="E53" s="523"/>
      <c r="F53" s="523"/>
      <c r="G53" s="531"/>
      <c r="H53" s="523"/>
      <c r="I53" s="523"/>
      <c r="J53" s="523"/>
      <c r="K53" s="523"/>
      <c r="L53" s="531"/>
      <c r="M53" s="631"/>
      <c r="N53" s="631"/>
      <c r="O53" s="631"/>
      <c r="P53" s="631"/>
      <c r="Q53" s="631"/>
    </row>
    <row r="54" spans="1:17" ht="12" customHeight="1">
      <c r="A54" s="146"/>
      <c r="B54" s="147" t="s">
        <v>1129</v>
      </c>
      <c r="C54" s="257">
        <v>44</v>
      </c>
      <c r="D54" s="523"/>
      <c r="E54" s="523"/>
      <c r="F54" s="523"/>
      <c r="G54" s="531"/>
      <c r="H54" s="523"/>
      <c r="I54" s="523"/>
      <c r="J54" s="523"/>
      <c r="K54" s="523"/>
      <c r="L54" s="531"/>
      <c r="M54" s="556"/>
      <c r="N54" s="556"/>
      <c r="O54" s="556"/>
      <c r="P54" s="556"/>
      <c r="Q54" s="556"/>
    </row>
    <row r="55" spans="1:17" ht="12" customHeight="1">
      <c r="A55" s="146"/>
      <c r="B55" s="147" t="s">
        <v>1130</v>
      </c>
      <c r="C55" s="257">
        <v>45</v>
      </c>
      <c r="D55" s="523"/>
      <c r="E55" s="523"/>
      <c r="F55" s="523"/>
      <c r="G55" s="531"/>
      <c r="H55" s="523"/>
      <c r="I55" s="523"/>
      <c r="J55" s="523"/>
      <c r="K55" s="523"/>
      <c r="L55" s="531"/>
      <c r="M55" s="556"/>
      <c r="N55" s="556"/>
      <c r="O55" s="556"/>
      <c r="P55" s="556"/>
      <c r="Q55" s="556"/>
    </row>
    <row r="56" spans="1:17" ht="12" customHeight="1">
      <c r="A56" s="146"/>
      <c r="B56" s="147" t="s">
        <v>1131</v>
      </c>
      <c r="C56" s="257">
        <v>46</v>
      </c>
      <c r="D56" s="523"/>
      <c r="E56" s="523"/>
      <c r="F56" s="523"/>
      <c r="G56" s="531"/>
      <c r="H56" s="523"/>
      <c r="I56" s="523"/>
      <c r="J56" s="523"/>
      <c r="K56" s="523"/>
      <c r="L56" s="531"/>
      <c r="M56" s="556"/>
      <c r="N56" s="556"/>
      <c r="O56" s="556"/>
      <c r="P56" s="556"/>
      <c r="Q56" s="556"/>
    </row>
    <row r="57" spans="1:17" ht="12" customHeight="1">
      <c r="A57" s="146"/>
      <c r="B57" s="147" t="s">
        <v>1132</v>
      </c>
      <c r="C57" s="257">
        <v>47</v>
      </c>
      <c r="D57" s="523"/>
      <c r="E57" s="523"/>
      <c r="F57" s="523"/>
      <c r="G57" s="531"/>
      <c r="H57" s="523"/>
      <c r="I57" s="523"/>
      <c r="J57" s="523"/>
      <c r="K57" s="523"/>
      <c r="L57" s="531"/>
      <c r="M57" s="556"/>
      <c r="N57" s="556"/>
      <c r="O57" s="556"/>
      <c r="P57" s="556"/>
      <c r="Q57" s="556"/>
    </row>
    <row r="58" spans="1:17" ht="12" customHeight="1">
      <c r="A58" s="146"/>
      <c r="B58" s="147" t="s">
        <v>1133</v>
      </c>
      <c r="C58" s="257">
        <v>48</v>
      </c>
      <c r="D58" s="523"/>
      <c r="E58" s="523"/>
      <c r="F58" s="523"/>
      <c r="G58" s="531"/>
      <c r="H58" s="523"/>
      <c r="I58" s="523"/>
      <c r="J58" s="523"/>
      <c r="K58" s="523"/>
      <c r="L58" s="531"/>
      <c r="M58" s="556"/>
      <c r="N58" s="556"/>
      <c r="O58" s="556"/>
      <c r="P58" s="556"/>
      <c r="Q58" s="556"/>
    </row>
    <row r="59" spans="1:17" ht="12" customHeight="1">
      <c r="A59" s="146"/>
      <c r="B59" s="148" t="s">
        <v>1134</v>
      </c>
      <c r="C59" s="257">
        <v>49</v>
      </c>
      <c r="D59" s="531"/>
      <c r="E59" s="531"/>
      <c r="F59" s="531"/>
      <c r="G59" s="531"/>
      <c r="H59" s="734"/>
      <c r="I59" s="531"/>
      <c r="J59" s="531"/>
      <c r="K59" s="531"/>
      <c r="L59" s="531"/>
      <c r="M59" s="556"/>
      <c r="N59" s="556"/>
      <c r="O59" s="556"/>
      <c r="P59" s="556"/>
      <c r="Q59" s="556"/>
    </row>
    <row r="60" spans="1:17" ht="14.25">
      <c r="A60" s="146"/>
      <c r="B60" s="149" t="s">
        <v>1135</v>
      </c>
      <c r="C60" s="257">
        <v>50</v>
      </c>
      <c r="D60" s="691"/>
      <c r="E60" s="691"/>
      <c r="F60" s="711"/>
      <c r="G60" s="711"/>
      <c r="H60" s="709"/>
      <c r="I60" s="709"/>
      <c r="J60" s="709"/>
      <c r="K60" s="709"/>
      <c r="L60" s="709"/>
      <c r="M60" s="556"/>
      <c r="N60" s="556"/>
      <c r="O60" s="556"/>
      <c r="P60" s="556"/>
      <c r="Q60" s="556"/>
    </row>
    <row r="61" spans="1:17" ht="14.25">
      <c r="A61" s="146"/>
      <c r="B61" s="149" t="s">
        <v>1136</v>
      </c>
      <c r="C61" s="257">
        <v>51</v>
      </c>
      <c r="D61" s="691"/>
      <c r="E61" s="691"/>
      <c r="F61" s="711"/>
      <c r="G61" s="711"/>
      <c r="H61" s="709"/>
      <c r="I61" s="709"/>
      <c r="J61" s="709"/>
      <c r="K61" s="709"/>
      <c r="L61" s="709"/>
      <c r="M61" s="556"/>
      <c r="N61" s="556"/>
      <c r="O61" s="556"/>
      <c r="P61" s="556"/>
      <c r="Q61" s="556"/>
    </row>
    <row r="62" spans="1:17" ht="14.25">
      <c r="A62" s="146"/>
      <c r="B62" s="149" t="s">
        <v>1137</v>
      </c>
      <c r="C62" s="257">
        <v>52</v>
      </c>
      <c r="D62" s="691"/>
      <c r="E62" s="691"/>
      <c r="F62" s="711"/>
      <c r="G62" s="711"/>
      <c r="H62" s="709"/>
      <c r="I62" s="709"/>
      <c r="J62" s="709"/>
      <c r="K62" s="709"/>
      <c r="L62" s="709"/>
      <c r="M62" s="556"/>
      <c r="N62" s="556"/>
      <c r="O62" s="556"/>
      <c r="P62" s="556"/>
      <c r="Q62" s="556"/>
    </row>
    <row r="63" spans="1:17" ht="11.25" customHeight="1">
      <c r="A63" s="146"/>
      <c r="B63" s="149" t="s">
        <v>1138</v>
      </c>
      <c r="C63" s="257">
        <v>53</v>
      </c>
      <c r="D63" s="691"/>
      <c r="E63" s="691"/>
      <c r="F63" s="711"/>
      <c r="G63" s="711"/>
      <c r="H63" s="709"/>
      <c r="I63" s="709"/>
      <c r="J63" s="709"/>
      <c r="K63" s="709"/>
      <c r="L63" s="709"/>
      <c r="M63" s="556"/>
      <c r="N63" s="556"/>
      <c r="O63" s="556"/>
      <c r="P63" s="556"/>
      <c r="Q63" s="556"/>
    </row>
    <row r="64" spans="1:17" ht="11.25" customHeight="1">
      <c r="A64" s="146"/>
      <c r="B64" s="149" t="s">
        <v>1139</v>
      </c>
      <c r="C64" s="257">
        <v>54</v>
      </c>
      <c r="D64" s="691"/>
      <c r="E64" s="691"/>
      <c r="F64" s="711"/>
      <c r="G64" s="711"/>
      <c r="H64" s="709"/>
      <c r="I64" s="709"/>
      <c r="J64" s="709"/>
      <c r="K64" s="709"/>
      <c r="L64" s="709"/>
      <c r="M64" s="556"/>
      <c r="N64" s="556"/>
      <c r="O64" s="556"/>
      <c r="P64" s="556"/>
      <c r="Q64" s="556"/>
    </row>
    <row r="65" spans="1:17" ht="14.25">
      <c r="A65" s="146"/>
      <c r="B65" s="149" t="s">
        <v>1140</v>
      </c>
      <c r="C65" s="257">
        <v>55</v>
      </c>
      <c r="D65" s="691"/>
      <c r="E65" s="691"/>
      <c r="F65" s="711"/>
      <c r="G65" s="711"/>
      <c r="H65" s="709"/>
      <c r="I65" s="709"/>
      <c r="J65" s="709"/>
      <c r="K65" s="709"/>
      <c r="L65" s="709"/>
      <c r="M65" s="556"/>
      <c r="N65" s="556"/>
      <c r="O65" s="556"/>
      <c r="P65" s="556"/>
      <c r="Q65" s="556"/>
    </row>
    <row r="66" spans="1:17" ht="14.25">
      <c r="A66" s="146"/>
      <c r="B66" s="149" t="s">
        <v>1141</v>
      </c>
      <c r="C66" s="257">
        <v>56</v>
      </c>
      <c r="D66" s="691"/>
      <c r="E66" s="691"/>
      <c r="F66" s="711"/>
      <c r="G66" s="711"/>
      <c r="H66" s="709"/>
      <c r="I66" s="709"/>
      <c r="J66" s="709"/>
      <c r="K66" s="709"/>
      <c r="L66" s="709"/>
      <c r="M66" s="556"/>
      <c r="N66" s="556"/>
      <c r="O66" s="556"/>
      <c r="P66" s="556"/>
      <c r="Q66" s="556"/>
    </row>
    <row r="67" spans="1:17" ht="14.25">
      <c r="A67" s="146"/>
      <c r="B67" s="149" t="s">
        <v>1142</v>
      </c>
      <c r="C67" s="257">
        <v>57</v>
      </c>
      <c r="D67" s="691"/>
      <c r="E67" s="691"/>
      <c r="F67" s="711"/>
      <c r="G67" s="711"/>
      <c r="H67" s="709"/>
      <c r="I67" s="709"/>
      <c r="J67" s="709"/>
      <c r="K67" s="709"/>
      <c r="L67" s="709"/>
      <c r="M67" s="556"/>
      <c r="N67" s="556"/>
      <c r="O67" s="556"/>
      <c r="P67" s="556"/>
      <c r="Q67" s="556"/>
    </row>
    <row r="68" spans="1:17" ht="14.25">
      <c r="A68" s="146"/>
      <c r="B68" s="149" t="s">
        <v>1143</v>
      </c>
      <c r="C68" s="257">
        <v>58</v>
      </c>
      <c r="D68" s="691"/>
      <c r="E68" s="691"/>
      <c r="F68" s="711"/>
      <c r="G68" s="711"/>
      <c r="H68" s="709"/>
      <c r="I68" s="709"/>
      <c r="J68" s="709"/>
      <c r="K68" s="709"/>
      <c r="L68" s="709"/>
      <c r="M68" s="556"/>
      <c r="N68" s="556"/>
      <c r="O68" s="556"/>
      <c r="P68" s="556"/>
      <c r="Q68" s="556"/>
    </row>
    <row r="69" spans="1:17" ht="14.25">
      <c r="A69" s="146"/>
      <c r="B69" s="149" t="s">
        <v>1144</v>
      </c>
      <c r="C69" s="257">
        <v>59</v>
      </c>
      <c r="D69" s="691"/>
      <c r="E69" s="691"/>
      <c r="F69" s="711"/>
      <c r="G69" s="711"/>
      <c r="H69" s="709"/>
      <c r="I69" s="709"/>
      <c r="J69" s="709"/>
      <c r="K69" s="709"/>
      <c r="L69" s="709"/>
      <c r="M69" s="631"/>
      <c r="N69" s="631"/>
      <c r="O69" s="631"/>
      <c r="P69" s="631"/>
      <c r="Q69" s="631"/>
    </row>
    <row r="70" spans="1:17" ht="14.25">
      <c r="A70" s="146"/>
      <c r="B70" s="149" t="s">
        <v>1145</v>
      </c>
      <c r="C70" s="257">
        <v>60</v>
      </c>
      <c r="D70" s="691"/>
      <c r="E70" s="691"/>
      <c r="F70" s="711"/>
      <c r="G70" s="711"/>
      <c r="H70" s="709"/>
      <c r="I70" s="709"/>
      <c r="J70" s="709"/>
      <c r="K70" s="709"/>
      <c r="L70" s="709"/>
      <c r="M70" s="556"/>
      <c r="N70" s="556"/>
      <c r="O70" s="556"/>
      <c r="P70" s="556"/>
      <c r="Q70" s="556"/>
    </row>
    <row r="71" spans="1:17" ht="14.25">
      <c r="A71" s="146"/>
      <c r="B71" s="149" t="s">
        <v>1146</v>
      </c>
      <c r="C71" s="257">
        <v>61</v>
      </c>
      <c r="D71" s="691"/>
      <c r="E71" s="691"/>
      <c r="F71" s="711"/>
      <c r="G71" s="711"/>
      <c r="H71" s="709"/>
      <c r="I71" s="709"/>
      <c r="J71" s="709"/>
      <c r="K71" s="709"/>
      <c r="L71" s="709"/>
      <c r="M71" s="556"/>
      <c r="N71" s="556"/>
      <c r="O71" s="556"/>
      <c r="P71" s="556"/>
      <c r="Q71" s="556"/>
    </row>
    <row r="72" spans="1:17" ht="14.25">
      <c r="A72" s="146"/>
      <c r="B72" s="149" t="s">
        <v>1147</v>
      </c>
      <c r="C72" s="257">
        <v>62</v>
      </c>
      <c r="D72" s="691"/>
      <c r="E72" s="691"/>
      <c r="F72" s="711"/>
      <c r="G72" s="711"/>
      <c r="H72" s="709"/>
      <c r="I72" s="709"/>
      <c r="J72" s="709"/>
      <c r="K72" s="709"/>
      <c r="L72" s="709"/>
      <c r="M72" s="556"/>
      <c r="N72" s="556"/>
      <c r="O72" s="556"/>
      <c r="P72" s="556"/>
      <c r="Q72" s="556"/>
    </row>
    <row r="73" spans="1:17" ht="14.25">
      <c r="A73" s="146"/>
      <c r="B73" s="149" t="s">
        <v>1148</v>
      </c>
      <c r="C73" s="257">
        <v>63</v>
      </c>
      <c r="D73" s="691"/>
      <c r="E73" s="691"/>
      <c r="F73" s="711"/>
      <c r="G73" s="711"/>
      <c r="H73" s="709"/>
      <c r="I73" s="709"/>
      <c r="J73" s="709"/>
      <c r="K73" s="709"/>
      <c r="L73" s="709"/>
      <c r="M73" s="556"/>
      <c r="N73" s="556"/>
      <c r="O73" s="556"/>
      <c r="P73" s="556"/>
      <c r="Q73" s="556"/>
    </row>
    <row r="74" spans="1:17" ht="14.25">
      <c r="A74" s="146"/>
      <c r="B74" s="148" t="s">
        <v>1149</v>
      </c>
      <c r="C74" s="257">
        <v>64</v>
      </c>
      <c r="D74" s="691"/>
      <c r="E74" s="691"/>
      <c r="F74" s="711"/>
      <c r="G74" s="711"/>
      <c r="H74" s="709"/>
      <c r="I74" s="523"/>
      <c r="J74" s="523"/>
      <c r="K74" s="523"/>
      <c r="L74" s="523"/>
      <c r="M74" s="556"/>
      <c r="N74" s="556"/>
      <c r="O74" s="556"/>
      <c r="P74" s="556"/>
      <c r="Q74" s="556"/>
    </row>
    <row r="75" spans="1:17" ht="14.25">
      <c r="A75" s="146"/>
      <c r="B75" s="148" t="s">
        <v>1150</v>
      </c>
      <c r="C75" s="257">
        <v>65</v>
      </c>
      <c r="D75" s="691"/>
      <c r="E75" s="691"/>
      <c r="F75" s="711"/>
      <c r="G75" s="711"/>
      <c r="H75" s="711"/>
      <c r="I75" s="531"/>
      <c r="J75" s="531"/>
      <c r="K75" s="531"/>
      <c r="L75" s="531"/>
      <c r="M75" s="556"/>
      <c r="N75" s="556"/>
      <c r="O75" s="556"/>
      <c r="P75" s="556"/>
      <c r="Q75" s="556"/>
    </row>
    <row r="76" spans="1:17" ht="14.25">
      <c r="A76" s="146"/>
      <c r="B76" s="147" t="s">
        <v>1151</v>
      </c>
      <c r="C76" s="257">
        <v>66</v>
      </c>
      <c r="D76" s="711"/>
      <c r="E76" s="711"/>
      <c r="F76" s="711"/>
      <c r="G76" s="711"/>
      <c r="H76" s="711"/>
      <c r="I76" s="531"/>
      <c r="J76" s="711"/>
      <c r="K76" s="711"/>
      <c r="L76" s="531"/>
      <c r="M76" s="556"/>
      <c r="N76" s="556"/>
      <c r="O76" s="556"/>
      <c r="P76" s="556"/>
      <c r="Q76" s="556"/>
    </row>
    <row r="77" spans="1:17" ht="14.25">
      <c r="A77" s="146"/>
      <c r="B77" s="148" t="s">
        <v>1152</v>
      </c>
      <c r="C77" s="257">
        <v>67</v>
      </c>
      <c r="D77" s="711"/>
      <c r="E77" s="711"/>
      <c r="F77" s="711"/>
      <c r="G77" s="711"/>
      <c r="H77" s="711"/>
      <c r="I77" s="691"/>
      <c r="J77" s="711"/>
      <c r="K77" s="711"/>
      <c r="L77" s="691"/>
      <c r="M77" s="556"/>
      <c r="N77" s="556"/>
      <c r="O77" s="556"/>
      <c r="P77" s="556"/>
      <c r="Q77" s="556"/>
    </row>
    <row r="78" spans="4:17" ht="14.25">
      <c r="D78" s="565"/>
      <c r="E78" s="565"/>
      <c r="F78" s="565"/>
      <c r="G78" s="565"/>
      <c r="H78" s="565"/>
      <c r="I78" s="565"/>
      <c r="J78" s="565"/>
      <c r="K78" s="556"/>
      <c r="L78" s="556"/>
      <c r="M78" s="556"/>
      <c r="N78" s="556"/>
      <c r="O78" s="556"/>
      <c r="P78" s="556"/>
      <c r="Q78" s="556"/>
    </row>
    <row r="79" spans="4:17" ht="14.25">
      <c r="D79" s="565"/>
      <c r="E79" s="565"/>
      <c r="F79" s="565"/>
      <c r="G79" s="565"/>
      <c r="H79" s="565"/>
      <c r="I79" s="565"/>
      <c r="J79" s="565"/>
      <c r="K79" s="556"/>
      <c r="L79" s="556"/>
      <c r="M79" s="556"/>
      <c r="N79" s="556"/>
      <c r="O79" s="556"/>
      <c r="P79" s="556"/>
      <c r="Q79" s="556"/>
    </row>
    <row r="80" spans="4:17" ht="14.25">
      <c r="D80" s="565"/>
      <c r="E80" s="565"/>
      <c r="F80" s="565"/>
      <c r="G80" s="565"/>
      <c r="H80" s="565"/>
      <c r="I80" s="565"/>
      <c r="J80" s="565"/>
      <c r="K80" s="556"/>
      <c r="L80" s="556"/>
      <c r="M80" s="556"/>
      <c r="N80" s="556"/>
      <c r="O80" s="556"/>
      <c r="P80" s="556"/>
      <c r="Q80" s="556"/>
    </row>
    <row r="81" spans="1:17" ht="57">
      <c r="A81" s="144" t="s">
        <v>1160</v>
      </c>
      <c r="B81" s="145"/>
      <c r="C81" s="256"/>
      <c r="D81" s="717" t="s">
        <v>1165</v>
      </c>
      <c r="E81" s="717" t="s">
        <v>1154</v>
      </c>
      <c r="F81" s="717" t="s">
        <v>1534</v>
      </c>
      <c r="G81" s="717" t="s">
        <v>1535</v>
      </c>
      <c r="H81" s="717" t="s">
        <v>1166</v>
      </c>
      <c r="I81" s="717" t="s">
        <v>1167</v>
      </c>
      <c r="J81" s="717" t="s">
        <v>1158</v>
      </c>
      <c r="K81" s="717" t="s">
        <v>1159</v>
      </c>
      <c r="L81" s="556"/>
      <c r="M81" s="556"/>
      <c r="N81" s="556"/>
      <c r="O81" s="556"/>
      <c r="P81" s="556"/>
      <c r="Q81" s="556"/>
    </row>
    <row r="82" spans="1:17" ht="12.75" customHeight="1">
      <c r="A82" s="146"/>
      <c r="B82" s="145" t="s">
        <v>1114</v>
      </c>
      <c r="C82" s="256">
        <v>68</v>
      </c>
      <c r="D82" s="523"/>
      <c r="E82" s="523"/>
      <c r="F82" s="523"/>
      <c r="G82" s="531"/>
      <c r="H82" s="531"/>
      <c r="I82" s="531"/>
      <c r="J82" s="531"/>
      <c r="K82" s="531"/>
      <c r="L82" s="556"/>
      <c r="M82" s="556"/>
      <c r="N82" s="556"/>
      <c r="O82" s="556"/>
      <c r="P82" s="556"/>
      <c r="Q82" s="556"/>
    </row>
    <row r="83" spans="1:17" ht="12.75" customHeight="1">
      <c r="A83" s="146"/>
      <c r="B83" s="145" t="s">
        <v>1115</v>
      </c>
      <c r="C83" s="256">
        <v>69</v>
      </c>
      <c r="D83" s="523"/>
      <c r="E83" s="523"/>
      <c r="F83" s="523"/>
      <c r="G83" s="531"/>
      <c r="H83" s="531"/>
      <c r="I83" s="531"/>
      <c r="J83" s="531"/>
      <c r="K83" s="531"/>
      <c r="L83" s="556"/>
      <c r="M83" s="556"/>
      <c r="N83" s="556"/>
      <c r="O83" s="556"/>
      <c r="P83" s="556"/>
      <c r="Q83" s="556"/>
    </row>
    <row r="84" spans="1:17" ht="12.75" customHeight="1">
      <c r="A84" s="146"/>
      <c r="B84" s="145" t="s">
        <v>1116</v>
      </c>
      <c r="C84" s="256">
        <v>70</v>
      </c>
      <c r="D84" s="523"/>
      <c r="E84" s="523"/>
      <c r="F84" s="523"/>
      <c r="G84" s="531"/>
      <c r="H84" s="531"/>
      <c r="I84" s="531"/>
      <c r="J84" s="531"/>
      <c r="K84" s="531"/>
      <c r="L84" s="556"/>
      <c r="M84" s="556"/>
      <c r="N84" s="556"/>
      <c r="O84" s="556"/>
      <c r="P84" s="556"/>
      <c r="Q84" s="631"/>
    </row>
    <row r="85" spans="1:17" ht="12.75" customHeight="1">
      <c r="A85" s="146"/>
      <c r="B85" s="145" t="s">
        <v>1117</v>
      </c>
      <c r="C85" s="256">
        <v>71</v>
      </c>
      <c r="D85" s="523"/>
      <c r="E85" s="523"/>
      <c r="F85" s="523"/>
      <c r="G85" s="531"/>
      <c r="H85" s="531"/>
      <c r="I85" s="531"/>
      <c r="J85" s="531"/>
      <c r="K85" s="531"/>
      <c r="L85" s="556"/>
      <c r="M85" s="556"/>
      <c r="N85" s="556"/>
      <c r="O85" s="556"/>
      <c r="P85" s="556"/>
      <c r="Q85" s="631"/>
    </row>
    <row r="86" spans="1:17" ht="12.75" customHeight="1">
      <c r="A86" s="146"/>
      <c r="B86" s="145" t="s">
        <v>1118</v>
      </c>
      <c r="C86" s="256">
        <v>72</v>
      </c>
      <c r="D86" s="523"/>
      <c r="E86" s="523"/>
      <c r="F86" s="523"/>
      <c r="G86" s="531"/>
      <c r="H86" s="531"/>
      <c r="I86" s="531"/>
      <c r="J86" s="531"/>
      <c r="K86" s="531"/>
      <c r="L86" s="556"/>
      <c r="M86" s="556"/>
      <c r="N86" s="556"/>
      <c r="O86" s="556"/>
      <c r="P86" s="556"/>
      <c r="Q86" s="631"/>
    </row>
    <row r="87" spans="1:17" ht="12.75" customHeight="1">
      <c r="A87" s="146"/>
      <c r="B87" s="145" t="s">
        <v>1119</v>
      </c>
      <c r="C87" s="256">
        <v>73</v>
      </c>
      <c r="D87" s="523"/>
      <c r="E87" s="523"/>
      <c r="F87" s="523"/>
      <c r="G87" s="531"/>
      <c r="H87" s="531"/>
      <c r="I87" s="531"/>
      <c r="J87" s="531"/>
      <c r="K87" s="531"/>
      <c r="L87" s="556"/>
      <c r="M87" s="556"/>
      <c r="N87" s="556"/>
      <c r="O87" s="556"/>
      <c r="P87" s="556"/>
      <c r="Q87" s="631"/>
    </row>
    <row r="88" spans="1:17" ht="12.75" customHeight="1">
      <c r="A88" s="146"/>
      <c r="B88" s="145" t="s">
        <v>1120</v>
      </c>
      <c r="C88" s="256">
        <v>74</v>
      </c>
      <c r="D88" s="523"/>
      <c r="E88" s="523"/>
      <c r="F88" s="523"/>
      <c r="G88" s="531"/>
      <c r="H88" s="531"/>
      <c r="I88" s="531"/>
      <c r="J88" s="531"/>
      <c r="K88" s="531"/>
      <c r="L88" s="556"/>
      <c r="M88" s="556"/>
      <c r="N88" s="556"/>
      <c r="O88" s="556"/>
      <c r="P88" s="556"/>
      <c r="Q88" s="631"/>
    </row>
    <row r="89" spans="1:17" ht="12.75" customHeight="1">
      <c r="A89" s="146"/>
      <c r="B89" s="145" t="s">
        <v>1121</v>
      </c>
      <c r="C89" s="256">
        <v>75</v>
      </c>
      <c r="D89" s="523"/>
      <c r="E89" s="523"/>
      <c r="F89" s="523"/>
      <c r="G89" s="531"/>
      <c r="H89" s="531"/>
      <c r="I89" s="531"/>
      <c r="J89" s="531"/>
      <c r="K89" s="531"/>
      <c r="L89" s="556"/>
      <c r="M89" s="556"/>
      <c r="N89" s="556"/>
      <c r="O89" s="556"/>
      <c r="P89" s="556"/>
      <c r="Q89" s="631"/>
    </row>
    <row r="90" spans="1:17" ht="12.75" customHeight="1">
      <c r="A90" s="146"/>
      <c r="B90" s="145" t="s">
        <v>1122</v>
      </c>
      <c r="C90" s="256">
        <v>76</v>
      </c>
      <c r="D90" s="523"/>
      <c r="E90" s="523"/>
      <c r="F90" s="523"/>
      <c r="G90" s="531"/>
      <c r="H90" s="531"/>
      <c r="I90" s="531"/>
      <c r="J90" s="531"/>
      <c r="K90" s="531"/>
      <c r="L90" s="556"/>
      <c r="M90" s="556"/>
      <c r="N90" s="556"/>
      <c r="O90" s="556"/>
      <c r="P90" s="556"/>
      <c r="Q90" s="631"/>
    </row>
    <row r="91" spans="1:17" ht="12.75" customHeight="1">
      <c r="A91" s="146"/>
      <c r="B91" s="145" t="s">
        <v>1123</v>
      </c>
      <c r="C91" s="256">
        <v>77</v>
      </c>
      <c r="D91" s="523"/>
      <c r="E91" s="523"/>
      <c r="F91" s="523"/>
      <c r="G91" s="531"/>
      <c r="H91" s="531"/>
      <c r="I91" s="531"/>
      <c r="J91" s="531"/>
      <c r="K91" s="531"/>
      <c r="L91" s="556"/>
      <c r="M91" s="556"/>
      <c r="N91" s="556"/>
      <c r="O91" s="556"/>
      <c r="P91" s="556"/>
      <c r="Q91" s="631"/>
    </row>
    <row r="92" spans="1:17" ht="12.75" customHeight="1">
      <c r="A92" s="146"/>
      <c r="B92" s="145" t="s">
        <v>1124</v>
      </c>
      <c r="C92" s="256">
        <v>78</v>
      </c>
      <c r="D92" s="523"/>
      <c r="E92" s="523"/>
      <c r="F92" s="523"/>
      <c r="G92" s="531"/>
      <c r="H92" s="531"/>
      <c r="I92" s="531"/>
      <c r="J92" s="531"/>
      <c r="K92" s="531"/>
      <c r="L92" s="556"/>
      <c r="M92" s="556"/>
      <c r="N92" s="556"/>
      <c r="O92" s="556"/>
      <c r="P92" s="556"/>
      <c r="Q92" s="631"/>
    </row>
    <row r="93" spans="1:17" ht="12.75" customHeight="1">
      <c r="A93" s="146"/>
      <c r="B93" s="145" t="s">
        <v>1125</v>
      </c>
      <c r="C93" s="256">
        <v>79</v>
      </c>
      <c r="D93" s="523"/>
      <c r="E93" s="523"/>
      <c r="F93" s="523"/>
      <c r="G93" s="531"/>
      <c r="H93" s="531"/>
      <c r="I93" s="531"/>
      <c r="J93" s="531"/>
      <c r="K93" s="531"/>
      <c r="L93" s="556"/>
      <c r="M93" s="556"/>
      <c r="N93" s="556"/>
      <c r="O93" s="556"/>
      <c r="P93" s="556"/>
      <c r="Q93" s="631"/>
    </row>
    <row r="94" spans="1:17" ht="12.75" customHeight="1">
      <c r="A94" s="146"/>
      <c r="B94" s="145" t="s">
        <v>1126</v>
      </c>
      <c r="C94" s="256">
        <v>80</v>
      </c>
      <c r="D94" s="523"/>
      <c r="E94" s="523"/>
      <c r="F94" s="523"/>
      <c r="G94" s="531"/>
      <c r="H94" s="531"/>
      <c r="I94" s="531"/>
      <c r="J94" s="531"/>
      <c r="K94" s="531"/>
      <c r="L94" s="556"/>
      <c r="M94" s="556"/>
      <c r="N94" s="556"/>
      <c r="O94" s="556"/>
      <c r="P94" s="556"/>
      <c r="Q94" s="631"/>
    </row>
    <row r="95" spans="1:17" ht="12.75" customHeight="1">
      <c r="A95" s="146"/>
      <c r="B95" s="145" t="s">
        <v>1127</v>
      </c>
      <c r="C95" s="256">
        <v>81</v>
      </c>
      <c r="D95" s="523"/>
      <c r="E95" s="523"/>
      <c r="F95" s="523"/>
      <c r="G95" s="531"/>
      <c r="H95" s="531"/>
      <c r="I95" s="531"/>
      <c r="J95" s="531"/>
      <c r="K95" s="531"/>
      <c r="L95" s="556"/>
      <c r="M95" s="556"/>
      <c r="N95" s="556"/>
      <c r="O95" s="556"/>
      <c r="P95" s="556"/>
      <c r="Q95" s="631"/>
    </row>
    <row r="96" spans="1:17" ht="12.75" customHeight="1">
      <c r="A96" s="146"/>
      <c r="B96" s="145" t="s">
        <v>1128</v>
      </c>
      <c r="C96" s="256">
        <v>82</v>
      </c>
      <c r="D96" s="523"/>
      <c r="E96" s="523"/>
      <c r="F96" s="523"/>
      <c r="G96" s="531"/>
      <c r="H96" s="531"/>
      <c r="I96" s="531"/>
      <c r="J96" s="531"/>
      <c r="K96" s="531"/>
      <c r="L96" s="556"/>
      <c r="M96" s="556"/>
      <c r="N96" s="556"/>
      <c r="O96" s="556"/>
      <c r="P96" s="556"/>
      <c r="Q96" s="631"/>
    </row>
    <row r="97" spans="1:17" ht="12.75" customHeight="1">
      <c r="A97" s="146"/>
      <c r="B97" s="145" t="s">
        <v>1129</v>
      </c>
      <c r="C97" s="256">
        <v>83</v>
      </c>
      <c r="D97" s="523"/>
      <c r="E97" s="523"/>
      <c r="F97" s="523"/>
      <c r="G97" s="531"/>
      <c r="H97" s="531"/>
      <c r="I97" s="531"/>
      <c r="J97" s="531"/>
      <c r="K97" s="531"/>
      <c r="L97" s="556"/>
      <c r="M97" s="556"/>
      <c r="N97" s="556"/>
      <c r="O97" s="556"/>
      <c r="P97" s="556"/>
      <c r="Q97" s="631"/>
    </row>
    <row r="98" spans="1:17" ht="12.75" customHeight="1">
      <c r="A98" s="146"/>
      <c r="B98" s="145" t="s">
        <v>1130</v>
      </c>
      <c r="C98" s="256">
        <v>84</v>
      </c>
      <c r="D98" s="523"/>
      <c r="E98" s="523"/>
      <c r="F98" s="523"/>
      <c r="G98" s="531"/>
      <c r="H98" s="531"/>
      <c r="I98" s="531"/>
      <c r="J98" s="531"/>
      <c r="K98" s="531"/>
      <c r="L98" s="556"/>
      <c r="M98" s="556"/>
      <c r="N98" s="556"/>
      <c r="O98" s="556"/>
      <c r="P98" s="556"/>
      <c r="Q98" s="631"/>
    </row>
    <row r="99" spans="1:17" ht="12.75" customHeight="1">
      <c r="A99" s="146"/>
      <c r="B99" s="145" t="s">
        <v>1131</v>
      </c>
      <c r="C99" s="256">
        <v>85</v>
      </c>
      <c r="D99" s="523"/>
      <c r="E99" s="523"/>
      <c r="F99" s="523"/>
      <c r="G99" s="531"/>
      <c r="H99" s="531"/>
      <c r="I99" s="531"/>
      <c r="J99" s="531"/>
      <c r="K99" s="531"/>
      <c r="L99" s="556"/>
      <c r="M99" s="556"/>
      <c r="N99" s="556"/>
      <c r="O99" s="556"/>
      <c r="P99" s="556"/>
      <c r="Q99" s="556"/>
    </row>
    <row r="100" spans="1:17" ht="12.75" customHeight="1">
      <c r="A100" s="146"/>
      <c r="B100" s="145" t="s">
        <v>1132</v>
      </c>
      <c r="C100" s="256">
        <v>86</v>
      </c>
      <c r="D100" s="523"/>
      <c r="E100" s="523"/>
      <c r="F100" s="523"/>
      <c r="G100" s="531"/>
      <c r="H100" s="531"/>
      <c r="I100" s="531"/>
      <c r="J100" s="531"/>
      <c r="K100" s="531"/>
      <c r="L100" s="556"/>
      <c r="M100" s="556"/>
      <c r="N100" s="556"/>
      <c r="O100" s="556"/>
      <c r="P100" s="556"/>
      <c r="Q100" s="556"/>
    </row>
    <row r="101" spans="1:17" ht="12.75" customHeight="1">
      <c r="A101" s="146"/>
      <c r="B101" s="145" t="s">
        <v>1133</v>
      </c>
      <c r="C101" s="256">
        <v>87</v>
      </c>
      <c r="D101" s="523"/>
      <c r="E101" s="523"/>
      <c r="F101" s="523"/>
      <c r="G101" s="531"/>
      <c r="H101" s="531"/>
      <c r="I101" s="531"/>
      <c r="J101" s="531"/>
      <c r="K101" s="531"/>
      <c r="L101" s="556"/>
      <c r="M101" s="556"/>
      <c r="N101" s="556"/>
      <c r="O101" s="556"/>
      <c r="P101" s="556"/>
      <c r="Q101" s="556"/>
    </row>
    <row r="102" spans="1:17" ht="28.5">
      <c r="A102" s="146"/>
      <c r="B102" s="353" t="s">
        <v>1161</v>
      </c>
      <c r="C102" s="256">
        <v>88</v>
      </c>
      <c r="D102" s="523"/>
      <c r="E102" s="523"/>
      <c r="F102" s="523"/>
      <c r="G102" s="531"/>
      <c r="H102" s="531"/>
      <c r="I102" s="531"/>
      <c r="J102" s="531"/>
      <c r="K102" s="531"/>
      <c r="L102" s="556"/>
      <c r="M102" s="556"/>
      <c r="N102" s="556"/>
      <c r="O102" s="556"/>
      <c r="P102" s="556"/>
      <c r="Q102" s="631"/>
    </row>
    <row r="103" spans="1:17" ht="14.25">
      <c r="A103" s="146"/>
      <c r="B103" s="149" t="s">
        <v>1135</v>
      </c>
      <c r="C103" s="256">
        <v>89</v>
      </c>
      <c r="D103" s="523"/>
      <c r="E103" s="523"/>
      <c r="F103" s="711"/>
      <c r="G103" s="711"/>
      <c r="H103" s="709"/>
      <c r="I103" s="709"/>
      <c r="J103" s="709"/>
      <c r="K103" s="709"/>
      <c r="L103" s="556"/>
      <c r="M103" s="556"/>
      <c r="N103" s="556"/>
      <c r="O103" s="556"/>
      <c r="P103" s="556"/>
      <c r="Q103" s="631"/>
    </row>
    <row r="104" spans="1:17" ht="14.25">
      <c r="A104" s="146"/>
      <c r="B104" s="149" t="s">
        <v>1136</v>
      </c>
      <c r="C104" s="256">
        <v>90</v>
      </c>
      <c r="D104" s="523"/>
      <c r="E104" s="523"/>
      <c r="F104" s="711"/>
      <c r="G104" s="711"/>
      <c r="H104" s="709"/>
      <c r="I104" s="709"/>
      <c r="J104" s="709"/>
      <c r="K104" s="709"/>
      <c r="L104" s="556"/>
      <c r="M104" s="556"/>
      <c r="N104" s="556"/>
      <c r="O104" s="556"/>
      <c r="P104" s="556"/>
      <c r="Q104" s="631"/>
    </row>
    <row r="105" spans="1:17" ht="14.25">
      <c r="A105" s="146"/>
      <c r="B105" s="149" t="s">
        <v>1137</v>
      </c>
      <c r="C105" s="256">
        <v>91</v>
      </c>
      <c r="D105" s="523"/>
      <c r="E105" s="523"/>
      <c r="F105" s="711"/>
      <c r="G105" s="711"/>
      <c r="H105" s="709"/>
      <c r="I105" s="709"/>
      <c r="J105" s="709"/>
      <c r="K105" s="709"/>
      <c r="L105" s="556"/>
      <c r="M105" s="556"/>
      <c r="N105" s="556"/>
      <c r="O105" s="556"/>
      <c r="P105" s="556"/>
      <c r="Q105" s="631"/>
    </row>
    <row r="106" spans="1:17" ht="14.25">
      <c r="A106" s="146"/>
      <c r="B106" s="149" t="s">
        <v>1138</v>
      </c>
      <c r="C106" s="256">
        <v>92</v>
      </c>
      <c r="D106" s="523"/>
      <c r="E106" s="523"/>
      <c r="F106" s="711"/>
      <c r="G106" s="711"/>
      <c r="H106" s="709"/>
      <c r="I106" s="709"/>
      <c r="J106" s="709"/>
      <c r="K106" s="709"/>
      <c r="L106" s="556"/>
      <c r="M106" s="631"/>
      <c r="N106" s="631"/>
      <c r="O106" s="631"/>
      <c r="P106" s="631"/>
      <c r="Q106" s="631"/>
    </row>
    <row r="107" spans="1:17" ht="14.25">
      <c r="A107" s="146"/>
      <c r="B107" s="149" t="s">
        <v>1139</v>
      </c>
      <c r="C107" s="256">
        <v>93</v>
      </c>
      <c r="D107" s="523"/>
      <c r="E107" s="523"/>
      <c r="F107" s="711"/>
      <c r="G107" s="711"/>
      <c r="H107" s="709"/>
      <c r="I107" s="709"/>
      <c r="J107" s="709"/>
      <c r="K107" s="709"/>
      <c r="L107" s="556"/>
      <c r="M107" s="556"/>
      <c r="N107" s="556"/>
      <c r="O107" s="556"/>
      <c r="P107" s="556"/>
      <c r="Q107" s="631"/>
    </row>
    <row r="108" spans="1:17" ht="14.25">
      <c r="A108" s="146"/>
      <c r="B108" s="149" t="s">
        <v>1140</v>
      </c>
      <c r="C108" s="256">
        <v>94</v>
      </c>
      <c r="D108" s="523"/>
      <c r="E108" s="523"/>
      <c r="F108" s="711"/>
      <c r="G108" s="711"/>
      <c r="H108" s="709"/>
      <c r="I108" s="709"/>
      <c r="J108" s="709"/>
      <c r="K108" s="709"/>
      <c r="L108" s="631"/>
      <c r="M108" s="556"/>
      <c r="N108" s="556"/>
      <c r="O108" s="556"/>
      <c r="P108" s="556"/>
      <c r="Q108" s="631"/>
    </row>
    <row r="109" spans="1:17" ht="14.25">
      <c r="A109" s="146"/>
      <c r="B109" s="149" t="s">
        <v>1141</v>
      </c>
      <c r="C109" s="256">
        <v>95</v>
      </c>
      <c r="D109" s="523"/>
      <c r="E109" s="523"/>
      <c r="F109" s="711"/>
      <c r="G109" s="711"/>
      <c r="H109" s="709"/>
      <c r="I109" s="709"/>
      <c r="J109" s="709"/>
      <c r="K109" s="709"/>
      <c r="L109" s="556"/>
      <c r="M109" s="556"/>
      <c r="N109" s="556"/>
      <c r="O109" s="556"/>
      <c r="P109" s="556"/>
      <c r="Q109" s="631"/>
    </row>
    <row r="110" spans="1:17" ht="14.25">
      <c r="A110" s="146"/>
      <c r="B110" s="149" t="s">
        <v>1142</v>
      </c>
      <c r="C110" s="256">
        <v>96</v>
      </c>
      <c r="D110" s="523"/>
      <c r="E110" s="523"/>
      <c r="F110" s="711"/>
      <c r="G110" s="711"/>
      <c r="H110" s="709"/>
      <c r="I110" s="709"/>
      <c r="J110" s="709"/>
      <c r="K110" s="709"/>
      <c r="L110" s="556"/>
      <c r="M110" s="556"/>
      <c r="N110" s="556"/>
      <c r="O110" s="556"/>
      <c r="P110" s="556"/>
      <c r="Q110" s="631"/>
    </row>
    <row r="111" spans="1:17" ht="14.25">
      <c r="A111" s="146"/>
      <c r="B111" s="149" t="s">
        <v>1143</v>
      </c>
      <c r="C111" s="256">
        <v>97</v>
      </c>
      <c r="D111" s="523"/>
      <c r="E111" s="523"/>
      <c r="F111" s="711"/>
      <c r="G111" s="711"/>
      <c r="H111" s="709"/>
      <c r="I111" s="709"/>
      <c r="J111" s="709"/>
      <c r="K111" s="709"/>
      <c r="L111" s="556"/>
      <c r="M111" s="631"/>
      <c r="N111" s="631"/>
      <c r="O111" s="631"/>
      <c r="P111" s="631"/>
      <c r="Q111" s="631"/>
    </row>
    <row r="112" spans="1:17" ht="14.25">
      <c r="A112" s="146"/>
      <c r="B112" s="149" t="s">
        <v>1144</v>
      </c>
      <c r="C112" s="256">
        <v>98</v>
      </c>
      <c r="D112" s="523"/>
      <c r="E112" s="523"/>
      <c r="F112" s="711"/>
      <c r="G112" s="711"/>
      <c r="H112" s="709"/>
      <c r="I112" s="709"/>
      <c r="J112" s="709"/>
      <c r="K112" s="709"/>
      <c r="L112" s="556"/>
      <c r="M112" s="556"/>
      <c r="N112" s="556"/>
      <c r="O112" s="556"/>
      <c r="P112" s="556"/>
      <c r="Q112" s="631"/>
    </row>
    <row r="113" spans="1:17" ht="14.25">
      <c r="A113" s="146"/>
      <c r="B113" s="149" t="s">
        <v>1145</v>
      </c>
      <c r="C113" s="256">
        <v>99</v>
      </c>
      <c r="D113" s="523"/>
      <c r="E113" s="523"/>
      <c r="F113" s="711"/>
      <c r="G113" s="711"/>
      <c r="H113" s="709"/>
      <c r="I113" s="709"/>
      <c r="J113" s="709"/>
      <c r="K113" s="709"/>
      <c r="L113" s="631"/>
      <c r="M113" s="556"/>
      <c r="N113" s="556"/>
      <c r="O113" s="556"/>
      <c r="P113" s="556"/>
      <c r="Q113" s="631"/>
    </row>
    <row r="114" spans="1:17" ht="14.25">
      <c r="A114" s="146"/>
      <c r="B114" s="149" t="s">
        <v>1146</v>
      </c>
      <c r="C114" s="256">
        <v>100</v>
      </c>
      <c r="D114" s="523"/>
      <c r="E114" s="523"/>
      <c r="F114" s="711"/>
      <c r="G114" s="711"/>
      <c r="H114" s="709"/>
      <c r="I114" s="709"/>
      <c r="J114" s="709"/>
      <c r="K114" s="709"/>
      <c r="L114" s="556"/>
      <c r="M114" s="556"/>
      <c r="N114" s="556"/>
      <c r="O114" s="556"/>
      <c r="P114" s="556"/>
      <c r="Q114" s="631"/>
    </row>
    <row r="115" spans="1:17" ht="14.25">
      <c r="A115" s="146"/>
      <c r="B115" s="149" t="s">
        <v>1147</v>
      </c>
      <c r="C115" s="256">
        <v>101</v>
      </c>
      <c r="D115" s="523"/>
      <c r="E115" s="523"/>
      <c r="F115" s="711"/>
      <c r="G115" s="711"/>
      <c r="H115" s="709"/>
      <c r="I115" s="709"/>
      <c r="J115" s="709"/>
      <c r="K115" s="709"/>
      <c r="L115" s="556"/>
      <c r="M115" s="556"/>
      <c r="N115" s="556"/>
      <c r="O115" s="556"/>
      <c r="P115" s="556"/>
      <c r="Q115" s="631"/>
    </row>
    <row r="116" spans="1:17" ht="14.25">
      <c r="A116" s="146"/>
      <c r="B116" s="149" t="s">
        <v>1148</v>
      </c>
      <c r="C116" s="256">
        <v>102</v>
      </c>
      <c r="D116" s="523"/>
      <c r="E116" s="523"/>
      <c r="F116" s="711"/>
      <c r="G116" s="711"/>
      <c r="H116" s="709"/>
      <c r="I116" s="709"/>
      <c r="J116" s="709"/>
      <c r="K116" s="709"/>
      <c r="L116" s="556"/>
      <c r="M116" s="631"/>
      <c r="N116" s="631"/>
      <c r="O116" s="631"/>
      <c r="P116" s="631"/>
      <c r="Q116" s="631"/>
    </row>
    <row r="117" spans="1:17" ht="28.5">
      <c r="A117" s="146"/>
      <c r="B117" s="353" t="s">
        <v>1162</v>
      </c>
      <c r="C117" s="256">
        <v>103</v>
      </c>
      <c r="D117" s="531"/>
      <c r="E117" s="531"/>
      <c r="F117" s="711"/>
      <c r="G117" s="711"/>
      <c r="H117" s="718"/>
      <c r="I117" s="718"/>
      <c r="J117" s="718"/>
      <c r="K117" s="531"/>
      <c r="L117" s="556"/>
      <c r="M117" s="556"/>
      <c r="N117" s="556"/>
      <c r="O117" s="556"/>
      <c r="P117" s="556"/>
      <c r="Q117" s="631"/>
    </row>
    <row r="118" spans="1:17" ht="28.5">
      <c r="A118" s="146"/>
      <c r="B118" s="353" t="s">
        <v>1163</v>
      </c>
      <c r="C118" s="256">
        <v>104</v>
      </c>
      <c r="D118" s="531"/>
      <c r="E118" s="531"/>
      <c r="F118" s="711"/>
      <c r="G118" s="711"/>
      <c r="H118" s="531"/>
      <c r="I118" s="531"/>
      <c r="J118" s="531"/>
      <c r="K118" s="531"/>
      <c r="L118" s="631"/>
      <c r="M118" s="556"/>
      <c r="N118" s="556"/>
      <c r="O118" s="556"/>
      <c r="P118" s="556"/>
      <c r="Q118" s="631"/>
    </row>
    <row r="119" spans="1:17" ht="14.25">
      <c r="A119" s="146"/>
      <c r="B119" s="354" t="s">
        <v>1151</v>
      </c>
      <c r="C119" s="256">
        <v>105</v>
      </c>
      <c r="D119" s="711"/>
      <c r="E119" s="711"/>
      <c r="F119" s="711"/>
      <c r="G119" s="711"/>
      <c r="H119" s="531"/>
      <c r="I119" s="711"/>
      <c r="J119" s="711"/>
      <c r="K119" s="531"/>
      <c r="L119" s="556"/>
      <c r="M119" s="556"/>
      <c r="N119" s="556"/>
      <c r="O119" s="556"/>
      <c r="P119" s="556"/>
      <c r="Q119" s="631"/>
    </row>
    <row r="120" spans="1:17" ht="14.25">
      <c r="A120" s="146"/>
      <c r="B120" s="353" t="s">
        <v>1164</v>
      </c>
      <c r="C120" s="256">
        <v>106</v>
      </c>
      <c r="D120" s="711"/>
      <c r="E120" s="711"/>
      <c r="F120" s="711"/>
      <c r="G120" s="711"/>
      <c r="H120" s="624"/>
      <c r="I120" s="711"/>
      <c r="J120" s="711"/>
      <c r="K120" s="691"/>
      <c r="L120" s="556"/>
      <c r="M120" s="556"/>
      <c r="N120" s="556"/>
      <c r="O120" s="556"/>
      <c r="P120" s="556"/>
      <c r="Q120" s="631"/>
    </row>
    <row r="121" spans="1:17" ht="14.25">
      <c r="A121" s="70"/>
      <c r="D121" s="565"/>
      <c r="E121" s="565"/>
      <c r="F121" s="565"/>
      <c r="G121" s="565"/>
      <c r="H121" s="565"/>
      <c r="I121" s="565"/>
      <c r="J121" s="565"/>
      <c r="K121" s="556"/>
      <c r="L121" s="556"/>
      <c r="M121" s="631"/>
      <c r="N121" s="631"/>
      <c r="O121" s="631"/>
      <c r="P121" s="631"/>
      <c r="Q121" s="631"/>
    </row>
    <row r="122" spans="1:17" ht="14.25">
      <c r="A122" s="70"/>
      <c r="D122" s="565"/>
      <c r="E122" s="565"/>
      <c r="F122" s="565"/>
      <c r="G122" s="565"/>
      <c r="H122" s="565"/>
      <c r="I122" s="565"/>
      <c r="J122" s="565"/>
      <c r="K122" s="556"/>
      <c r="L122" s="556"/>
      <c r="M122" s="631"/>
      <c r="N122" s="631"/>
      <c r="O122" s="631"/>
      <c r="P122" s="631"/>
      <c r="Q122" s="631"/>
    </row>
    <row r="123" spans="1:17" ht="14.25">
      <c r="A123" s="70"/>
      <c r="D123" s="565"/>
      <c r="E123" s="565"/>
      <c r="F123" s="565"/>
      <c r="G123" s="565"/>
      <c r="H123" s="565"/>
      <c r="I123" s="565"/>
      <c r="J123" s="565"/>
      <c r="K123" s="556"/>
      <c r="L123" s="556"/>
      <c r="M123" s="556"/>
      <c r="N123" s="556"/>
      <c r="O123" s="556"/>
      <c r="P123" s="556"/>
      <c r="Q123" s="631"/>
    </row>
    <row r="124" spans="1:17" ht="57">
      <c r="A124" s="144" t="s">
        <v>1180</v>
      </c>
      <c r="B124" s="145"/>
      <c r="C124" s="256"/>
      <c r="D124" s="717" t="s">
        <v>1153</v>
      </c>
      <c r="E124" s="717" t="s">
        <v>1154</v>
      </c>
      <c r="F124" s="717" t="s">
        <v>1534</v>
      </c>
      <c r="G124" s="717" t="s">
        <v>1535</v>
      </c>
      <c r="H124" s="717" t="s">
        <v>1155</v>
      </c>
      <c r="I124" s="717" t="s">
        <v>1156</v>
      </c>
      <c r="J124" s="717" t="s">
        <v>1157</v>
      </c>
      <c r="K124" s="717" t="s">
        <v>1158</v>
      </c>
      <c r="L124" s="717" t="s">
        <v>1159</v>
      </c>
      <c r="M124" s="556"/>
      <c r="N124" s="556"/>
      <c r="O124" s="556"/>
      <c r="P124" s="556"/>
      <c r="Q124" s="631"/>
    </row>
    <row r="125" spans="1:17" ht="14.25">
      <c r="A125" s="146"/>
      <c r="B125" s="147" t="s">
        <v>1114</v>
      </c>
      <c r="C125" s="257">
        <v>107</v>
      </c>
      <c r="D125" s="718"/>
      <c r="E125" s="718"/>
      <c r="F125" s="718"/>
      <c r="G125" s="531"/>
      <c r="H125" s="718"/>
      <c r="I125" s="718"/>
      <c r="J125" s="718"/>
      <c r="K125" s="718"/>
      <c r="L125" s="531"/>
      <c r="M125" s="722"/>
      <c r="N125" s="556"/>
      <c r="O125" s="556"/>
      <c r="P125" s="556"/>
      <c r="Q125" s="631"/>
    </row>
    <row r="126" spans="1:17" ht="14.25">
      <c r="A126" s="146"/>
      <c r="B126" s="147" t="s">
        <v>1115</v>
      </c>
      <c r="C126" s="257">
        <v>108</v>
      </c>
      <c r="D126" s="718"/>
      <c r="E126" s="718"/>
      <c r="F126" s="718"/>
      <c r="G126" s="531"/>
      <c r="H126" s="718"/>
      <c r="I126" s="718"/>
      <c r="J126" s="718"/>
      <c r="K126" s="718"/>
      <c r="L126" s="531"/>
      <c r="M126" s="722"/>
      <c r="N126" s="556"/>
      <c r="O126" s="556"/>
      <c r="P126" s="556"/>
      <c r="Q126" s="631"/>
    </row>
    <row r="127" spans="1:17" ht="14.25">
      <c r="A127" s="146"/>
      <c r="B127" s="147" t="s">
        <v>1116</v>
      </c>
      <c r="C127" s="257">
        <v>109</v>
      </c>
      <c r="D127" s="718"/>
      <c r="E127" s="718"/>
      <c r="F127" s="718"/>
      <c r="G127" s="531"/>
      <c r="H127" s="718"/>
      <c r="I127" s="718"/>
      <c r="J127" s="718"/>
      <c r="K127" s="718"/>
      <c r="L127" s="531"/>
      <c r="M127" s="722"/>
      <c r="N127" s="556"/>
      <c r="O127" s="556"/>
      <c r="P127" s="556"/>
      <c r="Q127" s="631"/>
    </row>
    <row r="128" spans="1:17" ht="14.25">
      <c r="A128" s="146"/>
      <c r="B128" s="147" t="s">
        <v>1117</v>
      </c>
      <c r="C128" s="257">
        <v>110</v>
      </c>
      <c r="D128" s="718"/>
      <c r="E128" s="718"/>
      <c r="F128" s="718"/>
      <c r="G128" s="531"/>
      <c r="H128" s="718"/>
      <c r="I128" s="718"/>
      <c r="J128" s="718"/>
      <c r="K128" s="718"/>
      <c r="L128" s="531"/>
      <c r="M128" s="722"/>
      <c r="N128" s="556"/>
      <c r="O128" s="556"/>
      <c r="P128" s="556"/>
      <c r="Q128" s="631"/>
    </row>
    <row r="129" spans="1:17" ht="14.25">
      <c r="A129" s="146"/>
      <c r="B129" s="147" t="s">
        <v>1118</v>
      </c>
      <c r="C129" s="257">
        <v>111</v>
      </c>
      <c r="D129" s="718"/>
      <c r="E129" s="718"/>
      <c r="F129" s="718"/>
      <c r="G129" s="531"/>
      <c r="H129" s="718"/>
      <c r="I129" s="718"/>
      <c r="J129" s="718"/>
      <c r="K129" s="718"/>
      <c r="L129" s="531"/>
      <c r="M129" s="722"/>
      <c r="N129" s="556"/>
      <c r="O129" s="556"/>
      <c r="P129" s="556"/>
      <c r="Q129" s="631"/>
    </row>
    <row r="130" spans="1:17" ht="14.25">
      <c r="A130" s="146"/>
      <c r="B130" s="147" t="s">
        <v>1119</v>
      </c>
      <c r="C130" s="257">
        <v>112</v>
      </c>
      <c r="D130" s="718"/>
      <c r="E130" s="718"/>
      <c r="F130" s="718"/>
      <c r="G130" s="531"/>
      <c r="H130" s="718"/>
      <c r="I130" s="718"/>
      <c r="J130" s="718"/>
      <c r="K130" s="718"/>
      <c r="L130" s="531"/>
      <c r="M130" s="722"/>
      <c r="N130" s="556"/>
      <c r="O130" s="556"/>
      <c r="P130" s="556"/>
      <c r="Q130" s="631"/>
    </row>
    <row r="131" spans="1:17" ht="14.25">
      <c r="A131" s="146"/>
      <c r="B131" s="147" t="s">
        <v>1120</v>
      </c>
      <c r="C131" s="257">
        <v>113</v>
      </c>
      <c r="D131" s="718"/>
      <c r="E131" s="718"/>
      <c r="F131" s="718"/>
      <c r="G131" s="531"/>
      <c r="H131" s="718"/>
      <c r="I131" s="718"/>
      <c r="J131" s="718"/>
      <c r="K131" s="718"/>
      <c r="L131" s="531"/>
      <c r="M131" s="722"/>
      <c r="N131" s="556"/>
      <c r="O131" s="556"/>
      <c r="P131" s="556"/>
      <c r="Q131" s="631"/>
    </row>
    <row r="132" spans="1:17" ht="14.25">
      <c r="A132" s="146"/>
      <c r="B132" s="147" t="s">
        <v>1121</v>
      </c>
      <c r="C132" s="257">
        <v>114</v>
      </c>
      <c r="D132" s="718"/>
      <c r="E132" s="718"/>
      <c r="F132" s="718"/>
      <c r="G132" s="531"/>
      <c r="H132" s="718"/>
      <c r="I132" s="718"/>
      <c r="J132" s="718"/>
      <c r="K132" s="718"/>
      <c r="L132" s="531"/>
      <c r="M132" s="722"/>
      <c r="N132" s="556"/>
      <c r="O132" s="556"/>
      <c r="P132" s="556"/>
      <c r="Q132" s="631"/>
    </row>
    <row r="133" spans="1:17" ht="14.25">
      <c r="A133" s="146"/>
      <c r="B133" s="147" t="s">
        <v>1122</v>
      </c>
      <c r="C133" s="257">
        <v>115</v>
      </c>
      <c r="D133" s="718"/>
      <c r="E133" s="718"/>
      <c r="F133" s="718"/>
      <c r="G133" s="531"/>
      <c r="H133" s="718"/>
      <c r="I133" s="718"/>
      <c r="J133" s="718"/>
      <c r="K133" s="718"/>
      <c r="L133" s="531"/>
      <c r="M133" s="722"/>
      <c r="N133" s="556"/>
      <c r="O133" s="556"/>
      <c r="P133" s="556"/>
      <c r="Q133" s="631"/>
    </row>
    <row r="134" spans="1:17" ht="14.25">
      <c r="A134" s="146"/>
      <c r="B134" s="147" t="s">
        <v>1123</v>
      </c>
      <c r="C134" s="257">
        <v>116</v>
      </c>
      <c r="D134" s="718"/>
      <c r="E134" s="718"/>
      <c r="F134" s="718"/>
      <c r="G134" s="531"/>
      <c r="H134" s="718"/>
      <c r="I134" s="718"/>
      <c r="J134" s="718"/>
      <c r="K134" s="718"/>
      <c r="L134" s="531"/>
      <c r="M134" s="722"/>
      <c r="N134" s="556"/>
      <c r="O134" s="556"/>
      <c r="P134" s="556"/>
      <c r="Q134" s="631"/>
    </row>
    <row r="135" spans="1:17" ht="14.25">
      <c r="A135" s="146"/>
      <c r="B135" s="147" t="s">
        <v>1124</v>
      </c>
      <c r="C135" s="257">
        <v>117</v>
      </c>
      <c r="D135" s="718"/>
      <c r="E135" s="718"/>
      <c r="F135" s="718"/>
      <c r="G135" s="531"/>
      <c r="H135" s="718"/>
      <c r="I135" s="718"/>
      <c r="J135" s="718"/>
      <c r="K135" s="718"/>
      <c r="L135" s="531"/>
      <c r="M135" s="722"/>
      <c r="N135" s="556"/>
      <c r="O135" s="556"/>
      <c r="P135" s="556"/>
      <c r="Q135" s="631"/>
    </row>
    <row r="136" spans="1:17" ht="14.25">
      <c r="A136" s="146"/>
      <c r="B136" s="147" t="s">
        <v>1125</v>
      </c>
      <c r="C136" s="257">
        <v>118</v>
      </c>
      <c r="D136" s="718"/>
      <c r="E136" s="718"/>
      <c r="F136" s="718"/>
      <c r="G136" s="531"/>
      <c r="H136" s="718"/>
      <c r="I136" s="718"/>
      <c r="J136" s="718"/>
      <c r="K136" s="718"/>
      <c r="L136" s="531"/>
      <c r="M136" s="722"/>
      <c r="N136" s="556"/>
      <c r="O136" s="556"/>
      <c r="P136" s="556"/>
      <c r="Q136" s="631"/>
    </row>
    <row r="137" spans="1:17" ht="14.25">
      <c r="A137" s="146"/>
      <c r="B137" s="147" t="s">
        <v>1126</v>
      </c>
      <c r="C137" s="257">
        <v>119</v>
      </c>
      <c r="D137" s="718"/>
      <c r="E137" s="718"/>
      <c r="F137" s="718"/>
      <c r="G137" s="531"/>
      <c r="H137" s="718"/>
      <c r="I137" s="718"/>
      <c r="J137" s="718"/>
      <c r="K137" s="718"/>
      <c r="L137" s="531"/>
      <c r="M137" s="722"/>
      <c r="N137" s="556"/>
      <c r="O137" s="556"/>
      <c r="P137" s="556"/>
      <c r="Q137" s="631"/>
    </row>
    <row r="138" spans="1:17" ht="14.25">
      <c r="A138" s="146"/>
      <c r="B138" s="147" t="s">
        <v>1127</v>
      </c>
      <c r="C138" s="257">
        <v>120</v>
      </c>
      <c r="D138" s="718"/>
      <c r="E138" s="718"/>
      <c r="F138" s="718"/>
      <c r="G138" s="531"/>
      <c r="H138" s="718"/>
      <c r="I138" s="718"/>
      <c r="J138" s="718"/>
      <c r="K138" s="718"/>
      <c r="L138" s="531"/>
      <c r="M138" s="722"/>
      <c r="N138" s="556"/>
      <c r="O138" s="556"/>
      <c r="P138" s="556"/>
      <c r="Q138" s="631"/>
    </row>
    <row r="139" spans="1:17" ht="14.25">
      <c r="A139" s="146"/>
      <c r="B139" s="150" t="s">
        <v>1176</v>
      </c>
      <c r="C139" s="257">
        <v>121</v>
      </c>
      <c r="D139" s="531"/>
      <c r="E139" s="531"/>
      <c r="F139" s="531"/>
      <c r="G139" s="531"/>
      <c r="H139" s="734"/>
      <c r="I139" s="531"/>
      <c r="J139" s="531"/>
      <c r="K139" s="531"/>
      <c r="L139" s="531"/>
      <c r="M139" s="722"/>
      <c r="N139" s="556"/>
      <c r="O139" s="556"/>
      <c r="P139" s="556"/>
      <c r="Q139" s="631"/>
    </row>
    <row r="140" spans="1:17" ht="14.25">
      <c r="A140" s="146"/>
      <c r="B140" s="149" t="s">
        <v>1135</v>
      </c>
      <c r="C140" s="257">
        <v>122</v>
      </c>
      <c r="D140" s="691"/>
      <c r="E140" s="691"/>
      <c r="F140" s="711"/>
      <c r="G140" s="711"/>
      <c r="H140" s="709"/>
      <c r="I140" s="709"/>
      <c r="J140" s="709"/>
      <c r="K140" s="709"/>
      <c r="L140" s="709"/>
      <c r="M140" s="556"/>
      <c r="N140" s="556"/>
      <c r="O140" s="556"/>
      <c r="P140" s="556"/>
      <c r="Q140" s="631"/>
    </row>
    <row r="141" spans="1:17" ht="14.25">
      <c r="A141" s="146"/>
      <c r="B141" s="149" t="s">
        <v>1136</v>
      </c>
      <c r="C141" s="257">
        <v>123</v>
      </c>
      <c r="D141" s="691"/>
      <c r="E141" s="691"/>
      <c r="F141" s="711"/>
      <c r="G141" s="711"/>
      <c r="H141" s="709"/>
      <c r="I141" s="709"/>
      <c r="J141" s="709"/>
      <c r="K141" s="709"/>
      <c r="L141" s="709"/>
      <c r="M141" s="556"/>
      <c r="N141" s="556"/>
      <c r="O141" s="556"/>
      <c r="P141" s="556"/>
      <c r="Q141" s="631"/>
    </row>
    <row r="142" spans="1:17" ht="14.25">
      <c r="A142" s="146"/>
      <c r="B142" s="149" t="s">
        <v>1137</v>
      </c>
      <c r="C142" s="257">
        <v>124</v>
      </c>
      <c r="D142" s="691"/>
      <c r="E142" s="691"/>
      <c r="F142" s="711"/>
      <c r="G142" s="711"/>
      <c r="H142" s="709"/>
      <c r="I142" s="709"/>
      <c r="J142" s="709"/>
      <c r="K142" s="709"/>
      <c r="L142" s="709"/>
      <c r="M142" s="556"/>
      <c r="N142" s="556"/>
      <c r="O142" s="556"/>
      <c r="P142" s="556"/>
      <c r="Q142" s="631"/>
    </row>
    <row r="143" spans="1:17" ht="14.25">
      <c r="A143" s="146"/>
      <c r="B143" s="149" t="s">
        <v>1138</v>
      </c>
      <c r="C143" s="257">
        <v>125</v>
      </c>
      <c r="D143" s="691"/>
      <c r="E143" s="691"/>
      <c r="F143" s="711"/>
      <c r="G143" s="711"/>
      <c r="H143" s="709"/>
      <c r="I143" s="709"/>
      <c r="J143" s="709"/>
      <c r="K143" s="709"/>
      <c r="L143" s="709"/>
      <c r="M143" s="556"/>
      <c r="N143" s="556"/>
      <c r="O143" s="556"/>
      <c r="P143" s="556"/>
      <c r="Q143" s="631"/>
    </row>
    <row r="144" spans="1:17" ht="14.25">
      <c r="A144" s="146"/>
      <c r="B144" s="149" t="s">
        <v>1139</v>
      </c>
      <c r="C144" s="257">
        <v>126</v>
      </c>
      <c r="D144" s="691"/>
      <c r="E144" s="691"/>
      <c r="F144" s="711"/>
      <c r="G144" s="711"/>
      <c r="H144" s="709"/>
      <c r="I144" s="709"/>
      <c r="J144" s="709"/>
      <c r="K144" s="709"/>
      <c r="L144" s="709"/>
      <c r="M144" s="556"/>
      <c r="N144" s="556"/>
      <c r="O144" s="556"/>
      <c r="P144" s="556"/>
      <c r="Q144" s="631"/>
    </row>
    <row r="145" spans="1:17" ht="14.25">
      <c r="A145" s="146"/>
      <c r="B145" s="149" t="s">
        <v>1140</v>
      </c>
      <c r="C145" s="257">
        <v>127</v>
      </c>
      <c r="D145" s="691"/>
      <c r="E145" s="691"/>
      <c r="F145" s="711"/>
      <c r="G145" s="711"/>
      <c r="H145" s="709"/>
      <c r="I145" s="709"/>
      <c r="J145" s="709"/>
      <c r="K145" s="709"/>
      <c r="L145" s="709"/>
      <c r="M145" s="556"/>
      <c r="N145" s="556"/>
      <c r="O145" s="556"/>
      <c r="P145" s="556"/>
      <c r="Q145" s="631"/>
    </row>
    <row r="146" spans="1:17" ht="14.25">
      <c r="A146" s="146"/>
      <c r="B146" s="149" t="s">
        <v>1141</v>
      </c>
      <c r="C146" s="257">
        <v>128</v>
      </c>
      <c r="D146" s="691"/>
      <c r="E146" s="691"/>
      <c r="F146" s="711"/>
      <c r="G146" s="711"/>
      <c r="H146" s="709"/>
      <c r="I146" s="709"/>
      <c r="J146" s="709"/>
      <c r="K146" s="709"/>
      <c r="L146" s="709"/>
      <c r="M146" s="556"/>
      <c r="N146" s="556"/>
      <c r="O146" s="556"/>
      <c r="P146" s="556"/>
      <c r="Q146" s="631"/>
    </row>
    <row r="147" spans="1:17" ht="14.25">
      <c r="A147" s="146"/>
      <c r="B147" s="149" t="s">
        <v>1142</v>
      </c>
      <c r="C147" s="257">
        <v>129</v>
      </c>
      <c r="D147" s="691"/>
      <c r="E147" s="691"/>
      <c r="F147" s="711"/>
      <c r="G147" s="711"/>
      <c r="H147" s="709"/>
      <c r="I147" s="709"/>
      <c r="J147" s="709"/>
      <c r="K147" s="709"/>
      <c r="L147" s="709"/>
      <c r="M147" s="556"/>
      <c r="N147" s="556"/>
      <c r="O147" s="556"/>
      <c r="P147" s="556"/>
      <c r="Q147" s="631"/>
    </row>
    <row r="148" spans="1:17" ht="14.25">
      <c r="A148" s="146"/>
      <c r="B148" s="149" t="s">
        <v>1143</v>
      </c>
      <c r="C148" s="257">
        <v>130</v>
      </c>
      <c r="D148" s="691"/>
      <c r="E148" s="691"/>
      <c r="F148" s="711"/>
      <c r="G148" s="711"/>
      <c r="H148" s="709"/>
      <c r="I148" s="709"/>
      <c r="J148" s="709"/>
      <c r="K148" s="709"/>
      <c r="L148" s="709"/>
      <c r="M148" s="556"/>
      <c r="N148" s="556"/>
      <c r="O148" s="556"/>
      <c r="P148" s="556"/>
      <c r="Q148" s="631"/>
    </row>
    <row r="149" spans="1:17" ht="14.25">
      <c r="A149" s="146"/>
      <c r="B149" s="149" t="s">
        <v>1144</v>
      </c>
      <c r="C149" s="257">
        <v>131</v>
      </c>
      <c r="D149" s="691"/>
      <c r="E149" s="691"/>
      <c r="F149" s="711"/>
      <c r="G149" s="711"/>
      <c r="H149" s="709"/>
      <c r="I149" s="709"/>
      <c r="J149" s="709"/>
      <c r="K149" s="709"/>
      <c r="L149" s="709"/>
      <c r="M149" s="556"/>
      <c r="N149" s="556"/>
      <c r="O149" s="556"/>
      <c r="P149" s="556"/>
      <c r="Q149" s="631"/>
    </row>
    <row r="150" spans="1:17" ht="14.25">
      <c r="A150" s="146"/>
      <c r="B150" s="149" t="s">
        <v>1145</v>
      </c>
      <c r="C150" s="257">
        <v>132</v>
      </c>
      <c r="D150" s="691"/>
      <c r="E150" s="691"/>
      <c r="F150" s="711"/>
      <c r="G150" s="711"/>
      <c r="H150" s="709"/>
      <c r="I150" s="709"/>
      <c r="J150" s="709"/>
      <c r="K150" s="709"/>
      <c r="L150" s="709"/>
      <c r="M150" s="556"/>
      <c r="N150" s="556"/>
      <c r="O150" s="556"/>
      <c r="P150" s="556"/>
      <c r="Q150" s="631"/>
    </row>
    <row r="151" spans="1:17" ht="14.25">
      <c r="A151" s="146"/>
      <c r="B151" s="149" t="s">
        <v>1146</v>
      </c>
      <c r="C151" s="257">
        <v>133</v>
      </c>
      <c r="D151" s="691"/>
      <c r="E151" s="691"/>
      <c r="F151" s="711"/>
      <c r="G151" s="711"/>
      <c r="H151" s="709"/>
      <c r="I151" s="709"/>
      <c r="J151" s="709"/>
      <c r="K151" s="709"/>
      <c r="L151" s="709"/>
      <c r="M151" s="556"/>
      <c r="N151" s="556"/>
      <c r="O151" s="556"/>
      <c r="P151" s="556"/>
      <c r="Q151" s="631"/>
    </row>
    <row r="152" spans="1:17" ht="14.25">
      <c r="A152" s="146"/>
      <c r="B152" s="149" t="s">
        <v>1147</v>
      </c>
      <c r="C152" s="257">
        <v>134</v>
      </c>
      <c r="D152" s="691"/>
      <c r="E152" s="691"/>
      <c r="F152" s="711"/>
      <c r="G152" s="711"/>
      <c r="H152" s="709"/>
      <c r="I152" s="709"/>
      <c r="J152" s="709"/>
      <c r="K152" s="709"/>
      <c r="L152" s="709"/>
      <c r="M152" s="556"/>
      <c r="N152" s="556"/>
      <c r="O152" s="556"/>
      <c r="P152" s="556"/>
      <c r="Q152" s="631"/>
    </row>
    <row r="153" spans="1:17" ht="14.25">
      <c r="A153" s="146"/>
      <c r="B153" s="149" t="s">
        <v>1148</v>
      </c>
      <c r="C153" s="257">
        <v>135</v>
      </c>
      <c r="D153" s="691"/>
      <c r="E153" s="691"/>
      <c r="F153" s="711"/>
      <c r="G153" s="711"/>
      <c r="H153" s="709"/>
      <c r="I153" s="709"/>
      <c r="J153" s="709"/>
      <c r="K153" s="709"/>
      <c r="L153" s="709"/>
      <c r="M153" s="556"/>
      <c r="N153" s="556"/>
      <c r="O153" s="556"/>
      <c r="P153" s="556"/>
      <c r="Q153" s="631"/>
    </row>
    <row r="154" spans="1:17" ht="14.25">
      <c r="A154" s="146"/>
      <c r="B154" s="148" t="s">
        <v>1177</v>
      </c>
      <c r="C154" s="257">
        <v>136</v>
      </c>
      <c r="D154" s="691"/>
      <c r="E154" s="691"/>
      <c r="F154" s="711"/>
      <c r="G154" s="711"/>
      <c r="H154" s="734"/>
      <c r="I154" s="718"/>
      <c r="J154" s="718"/>
      <c r="K154" s="718"/>
      <c r="L154" s="531"/>
      <c r="M154" s="556"/>
      <c r="N154" s="556"/>
      <c r="O154" s="556"/>
      <c r="P154" s="556"/>
      <c r="Q154" s="631"/>
    </row>
    <row r="155" spans="1:17" ht="14.25">
      <c r="A155" s="146"/>
      <c r="B155" s="150" t="s">
        <v>1178</v>
      </c>
      <c r="C155" s="257">
        <v>137</v>
      </c>
      <c r="D155" s="691"/>
      <c r="E155" s="691"/>
      <c r="F155" s="711"/>
      <c r="G155" s="711"/>
      <c r="H155" s="711"/>
      <c r="I155" s="531"/>
      <c r="J155" s="531"/>
      <c r="K155" s="531"/>
      <c r="L155" s="531"/>
      <c r="M155" s="556"/>
      <c r="N155" s="556"/>
      <c r="O155" s="556"/>
      <c r="P155" s="556"/>
      <c r="Q155" s="631"/>
    </row>
    <row r="156" spans="1:17" ht="14.25">
      <c r="A156" s="146"/>
      <c r="B156" s="145" t="s">
        <v>1151</v>
      </c>
      <c r="C156" s="257">
        <v>138</v>
      </c>
      <c r="D156" s="711"/>
      <c r="E156" s="711"/>
      <c r="F156" s="711"/>
      <c r="G156" s="711"/>
      <c r="H156" s="711"/>
      <c r="I156" s="531"/>
      <c r="J156" s="711"/>
      <c r="K156" s="711"/>
      <c r="L156" s="531"/>
      <c r="M156" s="556"/>
      <c r="N156" s="556"/>
      <c r="O156" s="556"/>
      <c r="P156" s="556"/>
      <c r="Q156" s="631"/>
    </row>
    <row r="157" spans="1:17" ht="14.25">
      <c r="A157" s="146"/>
      <c r="B157" s="150" t="s">
        <v>1179</v>
      </c>
      <c r="C157" s="257">
        <v>139</v>
      </c>
      <c r="D157" s="711"/>
      <c r="E157" s="711"/>
      <c r="F157" s="711"/>
      <c r="G157" s="711"/>
      <c r="H157" s="711"/>
      <c r="I157" s="624"/>
      <c r="J157" s="711"/>
      <c r="K157" s="711"/>
      <c r="L157" s="691"/>
      <c r="M157" s="631"/>
      <c r="N157" s="631"/>
      <c r="O157" s="631"/>
      <c r="P157" s="631"/>
      <c r="Q157" s="631"/>
    </row>
    <row r="158" spans="1:17" ht="14.25">
      <c r="A158" s="70"/>
      <c r="D158" s="565"/>
      <c r="E158" s="565"/>
      <c r="F158" s="565"/>
      <c r="G158" s="565"/>
      <c r="H158" s="565"/>
      <c r="I158" s="565"/>
      <c r="J158" s="565"/>
      <c r="K158" s="556"/>
      <c r="L158" s="556"/>
      <c r="M158" s="556"/>
      <c r="N158" s="556"/>
      <c r="O158" s="556"/>
      <c r="P158" s="556"/>
      <c r="Q158" s="631"/>
    </row>
    <row r="159" spans="4:17" ht="14.25">
      <c r="D159" s="565"/>
      <c r="E159" s="565"/>
      <c r="F159" s="565"/>
      <c r="G159" s="565"/>
      <c r="H159" s="565"/>
      <c r="I159" s="565"/>
      <c r="J159" s="565"/>
      <c r="K159" s="556"/>
      <c r="L159" s="556"/>
      <c r="M159" s="556"/>
      <c r="N159" s="556"/>
      <c r="O159" s="556"/>
      <c r="P159" s="556"/>
      <c r="Q159" s="556"/>
    </row>
    <row r="160" spans="4:17" ht="14.25">
      <c r="D160" s="525"/>
      <c r="E160" s="565"/>
      <c r="F160" s="565"/>
      <c r="G160" s="565"/>
      <c r="H160" s="565"/>
      <c r="I160" s="565"/>
      <c r="J160" s="565"/>
      <c r="K160" s="556"/>
      <c r="L160" s="556"/>
      <c r="M160" s="556"/>
      <c r="N160" s="556"/>
      <c r="O160" s="556"/>
      <c r="P160" s="556"/>
      <c r="Q160" s="556"/>
    </row>
    <row r="161" spans="1:17" ht="57">
      <c r="A161" s="144" t="s">
        <v>1168</v>
      </c>
      <c r="B161" s="145"/>
      <c r="C161" s="256"/>
      <c r="D161" s="717" t="s">
        <v>1165</v>
      </c>
      <c r="E161" s="717" t="s">
        <v>1154</v>
      </c>
      <c r="F161" s="717" t="s">
        <v>1534</v>
      </c>
      <c r="G161" s="717" t="s">
        <v>1535</v>
      </c>
      <c r="H161" s="717" t="s">
        <v>1174</v>
      </c>
      <c r="I161" s="717" t="s">
        <v>1166</v>
      </c>
      <c r="J161" s="717" t="s">
        <v>1157</v>
      </c>
      <c r="K161" s="717" t="s">
        <v>1158</v>
      </c>
      <c r="L161" s="717" t="s">
        <v>1159</v>
      </c>
      <c r="M161" s="556"/>
      <c r="N161" s="556"/>
      <c r="O161" s="556"/>
      <c r="P161" s="556"/>
      <c r="Q161" s="556"/>
    </row>
    <row r="162" spans="1:17" ht="14.25">
      <c r="A162" s="146"/>
      <c r="B162" s="147" t="s">
        <v>1114</v>
      </c>
      <c r="C162" s="257">
        <v>140</v>
      </c>
      <c r="D162" s="531"/>
      <c r="E162" s="531"/>
      <c r="F162" s="531"/>
      <c r="G162" s="531"/>
      <c r="H162" s="718"/>
      <c r="I162" s="531"/>
      <c r="J162" s="531"/>
      <c r="K162" s="531"/>
      <c r="L162" s="531"/>
      <c r="M162" s="556"/>
      <c r="N162" s="556"/>
      <c r="O162" s="556"/>
      <c r="P162" s="556"/>
      <c r="Q162" s="556"/>
    </row>
    <row r="163" spans="1:17" ht="14.25">
      <c r="A163" s="146"/>
      <c r="B163" s="147" t="s">
        <v>1115</v>
      </c>
      <c r="C163" s="257">
        <v>141</v>
      </c>
      <c r="D163" s="531"/>
      <c r="E163" s="531"/>
      <c r="F163" s="531"/>
      <c r="G163" s="531"/>
      <c r="H163" s="718"/>
      <c r="I163" s="531"/>
      <c r="J163" s="531"/>
      <c r="K163" s="531"/>
      <c r="L163" s="531"/>
      <c r="M163" s="556"/>
      <c r="N163" s="556"/>
      <c r="O163" s="556"/>
      <c r="P163" s="556"/>
      <c r="Q163" s="556"/>
    </row>
    <row r="164" spans="1:17" ht="14.25">
      <c r="A164" s="146"/>
      <c r="B164" s="147" t="s">
        <v>1116</v>
      </c>
      <c r="C164" s="257">
        <v>142</v>
      </c>
      <c r="D164" s="531"/>
      <c r="E164" s="531"/>
      <c r="F164" s="531"/>
      <c r="G164" s="531"/>
      <c r="H164" s="718"/>
      <c r="I164" s="531"/>
      <c r="J164" s="531"/>
      <c r="K164" s="531"/>
      <c r="L164" s="531"/>
      <c r="M164" s="556"/>
      <c r="N164" s="556"/>
      <c r="O164" s="556"/>
      <c r="P164" s="556"/>
      <c r="Q164" s="556"/>
    </row>
    <row r="165" spans="1:17" ht="14.25">
      <c r="A165" s="146"/>
      <c r="B165" s="147" t="s">
        <v>1117</v>
      </c>
      <c r="C165" s="257">
        <v>143</v>
      </c>
      <c r="D165" s="531"/>
      <c r="E165" s="531"/>
      <c r="F165" s="531"/>
      <c r="G165" s="531"/>
      <c r="H165" s="718"/>
      <c r="I165" s="531"/>
      <c r="J165" s="531"/>
      <c r="K165" s="531"/>
      <c r="L165" s="531"/>
      <c r="M165" s="556"/>
      <c r="N165" s="556"/>
      <c r="O165" s="556"/>
      <c r="P165" s="556"/>
      <c r="Q165" s="556"/>
    </row>
    <row r="166" spans="1:17" ht="14.25">
      <c r="A166" s="146"/>
      <c r="B166" s="147" t="s">
        <v>1118</v>
      </c>
      <c r="C166" s="257">
        <v>144</v>
      </c>
      <c r="D166" s="531"/>
      <c r="E166" s="531"/>
      <c r="F166" s="531"/>
      <c r="G166" s="531"/>
      <c r="H166" s="718"/>
      <c r="I166" s="531"/>
      <c r="J166" s="531"/>
      <c r="K166" s="531"/>
      <c r="L166" s="531"/>
      <c r="M166" s="556"/>
      <c r="N166" s="556"/>
      <c r="O166" s="556"/>
      <c r="P166" s="556"/>
      <c r="Q166" s="556"/>
    </row>
    <row r="167" spans="1:17" ht="14.25">
      <c r="A167" s="146"/>
      <c r="B167" s="147" t="s">
        <v>1119</v>
      </c>
      <c r="C167" s="257">
        <v>145</v>
      </c>
      <c r="D167" s="531"/>
      <c r="E167" s="531"/>
      <c r="F167" s="531"/>
      <c r="G167" s="531"/>
      <c r="H167" s="718"/>
      <c r="I167" s="531"/>
      <c r="J167" s="531"/>
      <c r="K167" s="531"/>
      <c r="L167" s="531"/>
      <c r="M167" s="556"/>
      <c r="N167" s="556"/>
      <c r="O167" s="556"/>
      <c r="P167" s="556"/>
      <c r="Q167" s="556"/>
    </row>
    <row r="168" spans="1:17" ht="14.25">
      <c r="A168" s="146"/>
      <c r="B168" s="147" t="s">
        <v>1120</v>
      </c>
      <c r="C168" s="257">
        <v>146</v>
      </c>
      <c r="D168" s="531"/>
      <c r="E168" s="531"/>
      <c r="F168" s="531"/>
      <c r="G168" s="531"/>
      <c r="H168" s="718"/>
      <c r="I168" s="531"/>
      <c r="J168" s="531"/>
      <c r="K168" s="531"/>
      <c r="L168" s="531"/>
      <c r="M168" s="556"/>
      <c r="N168" s="556"/>
      <c r="O168" s="556"/>
      <c r="P168" s="556"/>
      <c r="Q168" s="556"/>
    </row>
    <row r="169" spans="1:17" ht="14.25">
      <c r="A169" s="146"/>
      <c r="B169" s="147" t="s">
        <v>1121</v>
      </c>
      <c r="C169" s="257">
        <v>147</v>
      </c>
      <c r="D169" s="531"/>
      <c r="E169" s="531"/>
      <c r="F169" s="531"/>
      <c r="G169" s="531"/>
      <c r="H169" s="718"/>
      <c r="I169" s="531"/>
      <c r="J169" s="531"/>
      <c r="K169" s="531"/>
      <c r="L169" s="531"/>
      <c r="M169" s="556"/>
      <c r="N169" s="556"/>
      <c r="O169" s="556"/>
      <c r="P169" s="556"/>
      <c r="Q169" s="556"/>
    </row>
    <row r="170" spans="1:17" ht="14.25">
      <c r="A170" s="146"/>
      <c r="B170" s="147" t="s">
        <v>1122</v>
      </c>
      <c r="C170" s="257">
        <v>148</v>
      </c>
      <c r="D170" s="531"/>
      <c r="E170" s="531"/>
      <c r="F170" s="531"/>
      <c r="G170" s="531"/>
      <c r="H170" s="718"/>
      <c r="I170" s="531"/>
      <c r="J170" s="531"/>
      <c r="K170" s="531"/>
      <c r="L170" s="531"/>
      <c r="M170" s="556"/>
      <c r="N170" s="556"/>
      <c r="O170" s="556"/>
      <c r="P170" s="556"/>
      <c r="Q170" s="556"/>
    </row>
    <row r="171" spans="1:17" ht="14.25">
      <c r="A171" s="146"/>
      <c r="B171" s="150" t="s">
        <v>1169</v>
      </c>
      <c r="C171" s="257">
        <v>149</v>
      </c>
      <c r="D171" s="531"/>
      <c r="E171" s="531"/>
      <c r="F171" s="531"/>
      <c r="G171" s="531"/>
      <c r="H171" s="734"/>
      <c r="I171" s="531"/>
      <c r="J171" s="531"/>
      <c r="K171" s="531"/>
      <c r="L171" s="531"/>
      <c r="M171" s="556"/>
      <c r="N171" s="556"/>
      <c r="O171" s="556"/>
      <c r="P171" s="556"/>
      <c r="Q171" s="556"/>
    </row>
    <row r="172" spans="1:17" ht="14.25">
      <c r="A172" s="146"/>
      <c r="B172" s="149" t="s">
        <v>1135</v>
      </c>
      <c r="C172" s="257">
        <v>150</v>
      </c>
      <c r="D172" s="531"/>
      <c r="E172" s="531"/>
      <c r="F172" s="711"/>
      <c r="G172" s="711"/>
      <c r="H172" s="734"/>
      <c r="I172" s="734"/>
      <c r="J172" s="734"/>
      <c r="K172" s="734"/>
      <c r="L172" s="734"/>
      <c r="M172" s="556"/>
      <c r="N172" s="556"/>
      <c r="O172" s="556"/>
      <c r="P172" s="556"/>
      <c r="Q172" s="556"/>
    </row>
    <row r="173" spans="1:17" ht="14.25">
      <c r="A173" s="146"/>
      <c r="B173" s="149" t="s">
        <v>1136</v>
      </c>
      <c r="C173" s="257">
        <v>151</v>
      </c>
      <c r="D173" s="531"/>
      <c r="E173" s="531"/>
      <c r="F173" s="711"/>
      <c r="G173" s="711"/>
      <c r="H173" s="734"/>
      <c r="I173" s="734"/>
      <c r="J173" s="734"/>
      <c r="K173" s="734"/>
      <c r="L173" s="734"/>
      <c r="M173" s="556"/>
      <c r="N173" s="556"/>
      <c r="O173" s="556"/>
      <c r="P173" s="556"/>
      <c r="Q173" s="556"/>
    </row>
    <row r="174" spans="1:17" ht="14.25">
      <c r="A174" s="146"/>
      <c r="B174" s="149" t="s">
        <v>1137</v>
      </c>
      <c r="C174" s="257">
        <v>152</v>
      </c>
      <c r="D174" s="531"/>
      <c r="E174" s="531"/>
      <c r="F174" s="711"/>
      <c r="G174" s="711"/>
      <c r="H174" s="734"/>
      <c r="I174" s="734"/>
      <c r="J174" s="734"/>
      <c r="K174" s="734"/>
      <c r="L174" s="734"/>
      <c r="M174" s="556"/>
      <c r="N174" s="556"/>
      <c r="O174" s="556"/>
      <c r="P174" s="556"/>
      <c r="Q174" s="556"/>
    </row>
    <row r="175" spans="1:17" ht="14.25">
      <c r="A175" s="146"/>
      <c r="B175" s="149" t="s">
        <v>1138</v>
      </c>
      <c r="C175" s="257">
        <v>153</v>
      </c>
      <c r="D175" s="531"/>
      <c r="E175" s="531"/>
      <c r="F175" s="711"/>
      <c r="G175" s="711"/>
      <c r="H175" s="734"/>
      <c r="I175" s="734"/>
      <c r="J175" s="734"/>
      <c r="K175" s="734"/>
      <c r="L175" s="734"/>
      <c r="M175" s="556"/>
      <c r="N175" s="556"/>
      <c r="O175" s="556"/>
      <c r="P175" s="556"/>
      <c r="Q175" s="556"/>
    </row>
    <row r="176" spans="1:17" ht="14.25">
      <c r="A176" s="146"/>
      <c r="B176" s="149" t="s">
        <v>1139</v>
      </c>
      <c r="C176" s="257">
        <v>154</v>
      </c>
      <c r="D176" s="531"/>
      <c r="E176" s="531"/>
      <c r="F176" s="711"/>
      <c r="G176" s="711"/>
      <c r="H176" s="734"/>
      <c r="I176" s="734"/>
      <c r="J176" s="734"/>
      <c r="K176" s="734"/>
      <c r="L176" s="734"/>
      <c r="M176" s="556"/>
      <c r="N176" s="556"/>
      <c r="O176" s="556"/>
      <c r="P176" s="556"/>
      <c r="Q176" s="556"/>
    </row>
    <row r="177" spans="1:17" ht="14.25">
      <c r="A177" s="146"/>
      <c r="B177" s="149" t="s">
        <v>1140</v>
      </c>
      <c r="C177" s="257">
        <v>155</v>
      </c>
      <c r="D177" s="531"/>
      <c r="E177" s="531"/>
      <c r="F177" s="711"/>
      <c r="G177" s="711"/>
      <c r="H177" s="734"/>
      <c r="I177" s="734"/>
      <c r="J177" s="734"/>
      <c r="K177" s="734"/>
      <c r="L177" s="734"/>
      <c r="M177" s="556"/>
      <c r="N177" s="556"/>
      <c r="O177" s="556"/>
      <c r="P177" s="556"/>
      <c r="Q177" s="556"/>
    </row>
    <row r="178" spans="1:17" ht="14.25">
      <c r="A178" s="146"/>
      <c r="B178" s="149" t="s">
        <v>1141</v>
      </c>
      <c r="C178" s="257">
        <v>156</v>
      </c>
      <c r="D178" s="531"/>
      <c r="E178" s="531"/>
      <c r="F178" s="711"/>
      <c r="G178" s="711"/>
      <c r="H178" s="734"/>
      <c r="I178" s="734"/>
      <c r="J178" s="734"/>
      <c r="K178" s="734"/>
      <c r="L178" s="734"/>
      <c r="M178" s="556"/>
      <c r="N178" s="556"/>
      <c r="O178" s="556"/>
      <c r="P178" s="556"/>
      <c r="Q178" s="556"/>
    </row>
    <row r="179" spans="1:17" ht="14.25">
      <c r="A179" s="146"/>
      <c r="B179" s="149" t="s">
        <v>1142</v>
      </c>
      <c r="C179" s="257">
        <v>157</v>
      </c>
      <c r="D179" s="531"/>
      <c r="E179" s="531"/>
      <c r="F179" s="711"/>
      <c r="G179" s="711"/>
      <c r="H179" s="734"/>
      <c r="I179" s="734"/>
      <c r="J179" s="734"/>
      <c r="K179" s="734"/>
      <c r="L179" s="734"/>
      <c r="M179" s="556"/>
      <c r="N179" s="556"/>
      <c r="O179" s="556"/>
      <c r="P179" s="556"/>
      <c r="Q179" s="556"/>
    </row>
    <row r="180" spans="1:17" ht="14.25">
      <c r="A180" s="146"/>
      <c r="B180" s="149" t="s">
        <v>1143</v>
      </c>
      <c r="C180" s="257">
        <v>158</v>
      </c>
      <c r="D180" s="531"/>
      <c r="E180" s="531"/>
      <c r="F180" s="711"/>
      <c r="G180" s="711"/>
      <c r="H180" s="734"/>
      <c r="I180" s="734"/>
      <c r="J180" s="734"/>
      <c r="K180" s="734"/>
      <c r="L180" s="734"/>
      <c r="M180" s="556"/>
      <c r="N180" s="556"/>
      <c r="O180" s="556"/>
      <c r="P180" s="556"/>
      <c r="Q180" s="556"/>
    </row>
    <row r="181" spans="1:17" ht="14.25">
      <c r="A181" s="146"/>
      <c r="B181" s="149" t="s">
        <v>1144</v>
      </c>
      <c r="C181" s="257">
        <v>159</v>
      </c>
      <c r="D181" s="531"/>
      <c r="E181" s="531"/>
      <c r="F181" s="711"/>
      <c r="G181" s="711"/>
      <c r="H181" s="734"/>
      <c r="I181" s="734"/>
      <c r="J181" s="734"/>
      <c r="K181" s="734"/>
      <c r="L181" s="734"/>
      <c r="M181" s="556"/>
      <c r="N181" s="556"/>
      <c r="O181" s="556"/>
      <c r="P181" s="556"/>
      <c r="Q181" s="556"/>
    </row>
    <row r="182" spans="1:17" ht="14.25">
      <c r="A182" s="146"/>
      <c r="B182" s="149" t="s">
        <v>1145</v>
      </c>
      <c r="C182" s="257">
        <v>160</v>
      </c>
      <c r="D182" s="531"/>
      <c r="E182" s="531"/>
      <c r="F182" s="711"/>
      <c r="G182" s="711"/>
      <c r="H182" s="734"/>
      <c r="I182" s="734"/>
      <c r="J182" s="734"/>
      <c r="K182" s="734"/>
      <c r="L182" s="734"/>
      <c r="M182" s="556"/>
      <c r="N182" s="556"/>
      <c r="O182" s="556"/>
      <c r="P182" s="556"/>
      <c r="Q182" s="556"/>
    </row>
    <row r="183" spans="1:17" ht="14.25">
      <c r="A183" s="146"/>
      <c r="B183" s="149" t="s">
        <v>1146</v>
      </c>
      <c r="C183" s="257">
        <v>161</v>
      </c>
      <c r="D183" s="531"/>
      <c r="E183" s="531"/>
      <c r="F183" s="711"/>
      <c r="G183" s="711"/>
      <c r="H183" s="734"/>
      <c r="I183" s="734"/>
      <c r="J183" s="734"/>
      <c r="K183" s="734"/>
      <c r="L183" s="734"/>
      <c r="M183" s="556"/>
      <c r="N183" s="556"/>
      <c r="O183" s="556"/>
      <c r="P183" s="556"/>
      <c r="Q183" s="556"/>
    </row>
    <row r="184" spans="1:17" ht="14.25">
      <c r="A184" s="146"/>
      <c r="B184" s="149" t="s">
        <v>1147</v>
      </c>
      <c r="C184" s="257">
        <v>162</v>
      </c>
      <c r="D184" s="531"/>
      <c r="E184" s="531"/>
      <c r="F184" s="711"/>
      <c r="G184" s="711"/>
      <c r="H184" s="734"/>
      <c r="I184" s="734"/>
      <c r="J184" s="734"/>
      <c r="K184" s="734"/>
      <c r="L184" s="734"/>
      <c r="M184" s="556"/>
      <c r="N184" s="556"/>
      <c r="O184" s="556"/>
      <c r="P184" s="556"/>
      <c r="Q184" s="556"/>
    </row>
    <row r="185" spans="1:17" ht="14.25">
      <c r="A185" s="146"/>
      <c r="B185" s="149" t="s">
        <v>1148</v>
      </c>
      <c r="C185" s="257">
        <v>163</v>
      </c>
      <c r="D185" s="531"/>
      <c r="E185" s="531"/>
      <c r="F185" s="711"/>
      <c r="G185" s="711"/>
      <c r="H185" s="734"/>
      <c r="I185" s="734"/>
      <c r="J185" s="734"/>
      <c r="K185" s="734"/>
      <c r="L185" s="734"/>
      <c r="M185" s="556"/>
      <c r="N185" s="556"/>
      <c r="O185" s="556"/>
      <c r="P185" s="556"/>
      <c r="Q185" s="556"/>
    </row>
    <row r="186" spans="1:17" ht="14.25">
      <c r="A186" s="146"/>
      <c r="B186" s="148" t="s">
        <v>1170</v>
      </c>
      <c r="C186" s="257">
        <v>164</v>
      </c>
      <c r="D186" s="531"/>
      <c r="E186" s="531"/>
      <c r="F186" s="711"/>
      <c r="G186" s="711"/>
      <c r="H186" s="734"/>
      <c r="I186" s="718"/>
      <c r="J186" s="718"/>
      <c r="K186" s="718"/>
      <c r="L186" s="531"/>
      <c r="M186" s="556"/>
      <c r="N186" s="556"/>
      <c r="O186" s="556"/>
      <c r="P186" s="556"/>
      <c r="Q186" s="556"/>
    </row>
    <row r="187" spans="1:17" ht="14.25">
      <c r="A187" s="146"/>
      <c r="B187" s="150" t="s">
        <v>1171</v>
      </c>
      <c r="C187" s="257">
        <v>165</v>
      </c>
      <c r="D187" s="531"/>
      <c r="E187" s="531"/>
      <c r="F187" s="711"/>
      <c r="G187" s="711"/>
      <c r="H187" s="711"/>
      <c r="I187" s="531"/>
      <c r="J187" s="531"/>
      <c r="K187" s="531"/>
      <c r="L187" s="531"/>
      <c r="M187" s="556"/>
      <c r="N187" s="556"/>
      <c r="O187" s="556"/>
      <c r="P187" s="556"/>
      <c r="Q187" s="631"/>
    </row>
    <row r="188" spans="1:17" ht="14.25">
      <c r="A188" s="146"/>
      <c r="B188" s="145" t="s">
        <v>1172</v>
      </c>
      <c r="C188" s="257">
        <v>166</v>
      </c>
      <c r="D188" s="711"/>
      <c r="E188" s="711"/>
      <c r="F188" s="711"/>
      <c r="G188" s="711"/>
      <c r="H188" s="711"/>
      <c r="I188" s="531"/>
      <c r="J188" s="711"/>
      <c r="K188" s="711"/>
      <c r="L188" s="531"/>
      <c r="M188" s="556"/>
      <c r="N188" s="556"/>
      <c r="O188" s="556"/>
      <c r="P188" s="556"/>
      <c r="Q188" s="631"/>
    </row>
    <row r="189" spans="1:17" ht="14.25">
      <c r="A189" s="146"/>
      <c r="B189" s="150" t="s">
        <v>1173</v>
      </c>
      <c r="C189" s="257">
        <v>167</v>
      </c>
      <c r="D189" s="711"/>
      <c r="E189" s="711"/>
      <c r="F189" s="711"/>
      <c r="G189" s="711"/>
      <c r="H189" s="711"/>
      <c r="I189" s="624"/>
      <c r="J189" s="711"/>
      <c r="K189" s="711"/>
      <c r="L189" s="624"/>
      <c r="M189" s="556"/>
      <c r="N189" s="556"/>
      <c r="O189" s="556"/>
      <c r="P189" s="556"/>
      <c r="Q189" s="631"/>
    </row>
    <row r="190" spans="4:17" ht="14.25">
      <c r="D190" s="565"/>
      <c r="E190" s="565"/>
      <c r="F190" s="565"/>
      <c r="G190" s="565"/>
      <c r="H190" s="565"/>
      <c r="I190" s="565"/>
      <c r="J190" s="565"/>
      <c r="K190" s="556"/>
      <c r="L190" s="556"/>
      <c r="M190" s="556"/>
      <c r="N190" s="556"/>
      <c r="O190" s="556"/>
      <c r="P190" s="556"/>
      <c r="Q190" s="631"/>
    </row>
    <row r="191" spans="4:17" ht="14.25">
      <c r="D191" s="565"/>
      <c r="E191" s="565"/>
      <c r="F191" s="565"/>
      <c r="G191" s="565"/>
      <c r="H191" s="565"/>
      <c r="I191" s="565"/>
      <c r="J191" s="565"/>
      <c r="K191" s="556"/>
      <c r="L191" s="556"/>
      <c r="M191" s="556"/>
      <c r="N191" s="556"/>
      <c r="O191" s="556"/>
      <c r="P191" s="556"/>
      <c r="Q191" s="631"/>
    </row>
    <row r="192" spans="4:17" ht="14.25">
      <c r="D192" s="565"/>
      <c r="E192" s="565"/>
      <c r="F192" s="565"/>
      <c r="G192" s="565"/>
      <c r="H192" s="565"/>
      <c r="I192" s="565"/>
      <c r="J192" s="565"/>
      <c r="K192" s="556"/>
      <c r="L192" s="556"/>
      <c r="M192" s="556"/>
      <c r="N192" s="556"/>
      <c r="O192" s="556"/>
      <c r="P192" s="556"/>
      <c r="Q192" s="556"/>
    </row>
    <row r="193" spans="4:17" ht="14.25">
      <c r="D193" s="565"/>
      <c r="E193" s="565"/>
      <c r="F193" s="565"/>
      <c r="G193" s="565"/>
      <c r="H193" s="565"/>
      <c r="I193" s="565"/>
      <c r="J193" s="565"/>
      <c r="K193" s="556"/>
      <c r="L193" s="556"/>
      <c r="M193" s="556"/>
      <c r="N193" s="556"/>
      <c r="O193" s="556"/>
      <c r="P193" s="556"/>
      <c r="Q193" s="556"/>
    </row>
    <row r="194" spans="1:17" ht="57">
      <c r="A194" s="144" t="s">
        <v>1532</v>
      </c>
      <c r="B194" s="145"/>
      <c r="C194" s="256"/>
      <c r="D194" s="717" t="s">
        <v>1175</v>
      </c>
      <c r="E194" s="717" t="s">
        <v>1154</v>
      </c>
      <c r="F194" s="717" t="s">
        <v>1534</v>
      </c>
      <c r="G194" s="717" t="s">
        <v>1535</v>
      </c>
      <c r="H194" s="717" t="s">
        <v>1166</v>
      </c>
      <c r="I194" s="717" t="s">
        <v>1157</v>
      </c>
      <c r="J194" s="717" t="s">
        <v>1158</v>
      </c>
      <c r="K194" s="717" t="s">
        <v>1159</v>
      </c>
      <c r="L194" s="631"/>
      <c r="M194" s="556"/>
      <c r="N194" s="556"/>
      <c r="O194" s="556"/>
      <c r="P194" s="556"/>
      <c r="Q194" s="556"/>
    </row>
    <row r="195" spans="1:17" ht="14.25">
      <c r="A195" s="146"/>
      <c r="B195" s="148" t="s">
        <v>1529</v>
      </c>
      <c r="C195" s="258">
        <v>168</v>
      </c>
      <c r="D195" s="684"/>
      <c r="E195" s="684"/>
      <c r="F195" s="684"/>
      <c r="G195" s="523"/>
      <c r="H195" s="523"/>
      <c r="I195" s="523"/>
      <c r="J195" s="523"/>
      <c r="K195" s="691"/>
      <c r="L195" s="631"/>
      <c r="M195" s="556"/>
      <c r="N195" s="556"/>
      <c r="O195" s="556"/>
      <c r="P195" s="556"/>
      <c r="Q195" s="556"/>
    </row>
    <row r="196" spans="1:17" ht="14.25">
      <c r="A196" s="146"/>
      <c r="B196" s="147" t="s">
        <v>1181</v>
      </c>
      <c r="C196" s="257">
        <v>169</v>
      </c>
      <c r="D196" s="709"/>
      <c r="E196" s="709"/>
      <c r="F196" s="709"/>
      <c r="G196" s="709"/>
      <c r="H196" s="523"/>
      <c r="I196" s="709"/>
      <c r="J196" s="709"/>
      <c r="K196" s="691"/>
      <c r="L196" s="631"/>
      <c r="M196" s="556"/>
      <c r="N196" s="556"/>
      <c r="O196" s="556"/>
      <c r="P196" s="556"/>
      <c r="Q196" s="556"/>
    </row>
    <row r="197" spans="1:17" ht="14.25">
      <c r="A197" s="146"/>
      <c r="B197" s="148" t="s">
        <v>1530</v>
      </c>
      <c r="C197" s="258">
        <v>170</v>
      </c>
      <c r="D197" s="711"/>
      <c r="E197" s="711"/>
      <c r="F197" s="711"/>
      <c r="G197" s="711"/>
      <c r="H197" s="684"/>
      <c r="I197" s="709"/>
      <c r="J197" s="709"/>
      <c r="K197" s="624"/>
      <c r="L197" s="631"/>
      <c r="M197" s="631"/>
      <c r="N197" s="631"/>
      <c r="O197" s="631"/>
      <c r="P197" s="631"/>
      <c r="Q197" s="631"/>
    </row>
    <row r="198" spans="1:17" ht="14.25">
      <c r="A198" s="70"/>
      <c r="B198" s="151"/>
      <c r="C198" s="259"/>
      <c r="D198" s="630"/>
      <c r="E198" s="630"/>
      <c r="F198" s="630"/>
      <c r="G198" s="630"/>
      <c r="H198" s="630"/>
      <c r="I198" s="630"/>
      <c r="J198" s="630"/>
      <c r="K198" s="631"/>
      <c r="L198" s="631"/>
      <c r="M198" s="631"/>
      <c r="N198" s="631"/>
      <c r="O198" s="631"/>
      <c r="P198" s="631"/>
      <c r="Q198" s="631"/>
    </row>
    <row r="199" spans="1:17" ht="24" customHeight="1">
      <c r="A199" s="18"/>
      <c r="B199" s="18"/>
      <c r="C199" s="106"/>
      <c r="D199" s="630"/>
      <c r="E199" s="630"/>
      <c r="F199" s="630"/>
      <c r="G199" s="630"/>
      <c r="H199" s="630"/>
      <c r="I199" s="630"/>
      <c r="J199" s="630"/>
      <c r="K199" s="631"/>
      <c r="L199" s="631"/>
      <c r="M199" s="556"/>
      <c r="N199" s="556"/>
      <c r="O199" s="556"/>
      <c r="P199" s="556"/>
      <c r="Q199" s="556"/>
    </row>
    <row r="200" spans="1:17" ht="49.5" customHeight="1">
      <c r="A200" s="882" t="s">
        <v>1490</v>
      </c>
      <c r="B200" s="883"/>
      <c r="C200" s="256"/>
      <c r="D200" s="717" t="s">
        <v>1182</v>
      </c>
      <c r="E200" s="717" t="s">
        <v>1183</v>
      </c>
      <c r="F200" s="717" t="s">
        <v>1157</v>
      </c>
      <c r="G200" s="717" t="s">
        <v>1158</v>
      </c>
      <c r="H200" s="717" t="s">
        <v>1159</v>
      </c>
      <c r="I200" s="630"/>
      <c r="J200" s="630"/>
      <c r="K200" s="631"/>
      <c r="L200" s="631"/>
      <c r="M200" s="556"/>
      <c r="N200" s="556"/>
      <c r="O200" s="556"/>
      <c r="P200" s="556"/>
      <c r="Q200" s="556"/>
    </row>
    <row r="201" spans="1:17" ht="39.75" customHeight="1">
      <c r="A201" s="146"/>
      <c r="B201" s="147" t="s">
        <v>691</v>
      </c>
      <c r="C201" s="257">
        <v>171</v>
      </c>
      <c r="D201" s="523"/>
      <c r="E201" s="523"/>
      <c r="F201" s="523"/>
      <c r="G201" s="523"/>
      <c r="H201" s="531"/>
      <c r="I201" s="630"/>
      <c r="J201" s="630"/>
      <c r="K201" s="631"/>
      <c r="L201" s="631"/>
      <c r="M201" s="556"/>
      <c r="N201" s="556"/>
      <c r="O201" s="556"/>
      <c r="P201" s="556"/>
      <c r="Q201" s="556"/>
    </row>
    <row r="202" spans="4:17" ht="11.25" customHeight="1">
      <c r="D202" s="565"/>
      <c r="E202" s="565"/>
      <c r="F202" s="565"/>
      <c r="G202" s="565"/>
      <c r="H202" s="565"/>
      <c r="I202" s="565"/>
      <c r="J202" s="565"/>
      <c r="K202" s="556"/>
      <c r="L202" s="556"/>
      <c r="M202" s="631"/>
      <c r="N202" s="631"/>
      <c r="O202" s="631"/>
      <c r="P202" s="631"/>
      <c r="Q202" s="631"/>
    </row>
    <row r="203" spans="4:17" ht="24" customHeight="1">
      <c r="D203" s="565"/>
      <c r="E203" s="565"/>
      <c r="F203" s="565"/>
      <c r="G203" s="565"/>
      <c r="H203" s="565"/>
      <c r="I203" s="565"/>
      <c r="J203" s="565"/>
      <c r="K203" s="556"/>
      <c r="L203" s="556"/>
      <c r="M203" s="556"/>
      <c r="N203" s="556"/>
      <c r="O203" s="556"/>
      <c r="P203" s="556"/>
      <c r="Q203" s="556"/>
    </row>
    <row r="204" spans="2:17" ht="28.5">
      <c r="B204" s="110" t="s">
        <v>1193</v>
      </c>
      <c r="C204" s="260"/>
      <c r="D204" s="661"/>
      <c r="E204" s="661"/>
      <c r="F204" s="661"/>
      <c r="G204" s="661"/>
      <c r="H204" s="661"/>
      <c r="I204" s="565"/>
      <c r="J204" s="565"/>
      <c r="K204" s="556"/>
      <c r="L204" s="631"/>
      <c r="M204" s="556"/>
      <c r="N204" s="556"/>
      <c r="O204" s="556"/>
      <c r="P204" s="556"/>
      <c r="Q204" s="556"/>
    </row>
    <row r="205" spans="2:17" ht="85.5">
      <c r="B205" s="110" t="s">
        <v>1629</v>
      </c>
      <c r="C205" s="260"/>
      <c r="D205" s="661" t="s">
        <v>1184</v>
      </c>
      <c r="E205" s="661" t="s">
        <v>1195</v>
      </c>
      <c r="F205" s="661" t="s">
        <v>1157</v>
      </c>
      <c r="G205" s="661" t="s">
        <v>1158</v>
      </c>
      <c r="H205" s="661" t="s">
        <v>1194</v>
      </c>
      <c r="I205" s="565"/>
      <c r="J205" s="565"/>
      <c r="K205" s="556"/>
      <c r="L205" s="631"/>
      <c r="M205" s="556"/>
      <c r="N205" s="556"/>
      <c r="O205" s="556"/>
      <c r="P205" s="556"/>
      <c r="Q205" s="556"/>
    </row>
    <row r="206" spans="2:17" ht="14.25">
      <c r="B206" s="431"/>
      <c r="C206" s="432">
        <v>172</v>
      </c>
      <c r="D206" s="531"/>
      <c r="E206" s="531"/>
      <c r="F206" s="531"/>
      <c r="G206" s="531"/>
      <c r="H206" s="531"/>
      <c r="I206" s="565"/>
      <c r="J206" s="565"/>
      <c r="K206" s="556"/>
      <c r="L206" s="631"/>
      <c r="M206" s="556"/>
      <c r="N206" s="556"/>
      <c r="O206" s="556"/>
      <c r="P206" s="556"/>
      <c r="Q206" s="556"/>
    </row>
    <row r="207" spans="4:17" ht="11.25" customHeight="1">
      <c r="D207" s="565"/>
      <c r="E207" s="630"/>
      <c r="F207" s="630"/>
      <c r="G207" s="630"/>
      <c r="H207" s="630"/>
      <c r="I207" s="630"/>
      <c r="J207" s="630"/>
      <c r="K207" s="631"/>
      <c r="L207" s="631"/>
      <c r="M207" s="631"/>
      <c r="N207" s="631"/>
      <c r="O207" s="631"/>
      <c r="P207" s="631"/>
      <c r="Q207" s="631"/>
    </row>
    <row r="208" spans="4:17" ht="14.25">
      <c r="D208" s="565"/>
      <c r="E208" s="565"/>
      <c r="F208" s="565"/>
      <c r="G208" s="565"/>
      <c r="H208" s="565"/>
      <c r="I208" s="565"/>
      <c r="J208" s="565"/>
      <c r="K208" s="556"/>
      <c r="L208" s="556"/>
      <c r="M208" s="556"/>
      <c r="N208" s="556"/>
      <c r="O208" s="556"/>
      <c r="P208" s="556"/>
      <c r="Q208" s="556"/>
    </row>
    <row r="209" spans="1:17" ht="14.25">
      <c r="A209" s="18"/>
      <c r="B209" s="18"/>
      <c r="C209" s="106"/>
      <c r="D209" s="630"/>
      <c r="E209" s="630"/>
      <c r="F209" s="630"/>
      <c r="G209" s="630"/>
      <c r="H209" s="630"/>
      <c r="I209" s="630"/>
      <c r="J209" s="630"/>
      <c r="K209" s="631"/>
      <c r="L209" s="631"/>
      <c r="M209" s="556"/>
      <c r="N209" s="556"/>
      <c r="O209" s="556"/>
      <c r="P209" s="556"/>
      <c r="Q209" s="556"/>
    </row>
    <row r="210" spans="1:17" ht="150" customHeight="1">
      <c r="A210" s="882" t="s">
        <v>1185</v>
      </c>
      <c r="B210" s="883"/>
      <c r="C210" s="256"/>
      <c r="D210" s="717" t="s">
        <v>1540</v>
      </c>
      <c r="E210" s="717" t="s">
        <v>1541</v>
      </c>
      <c r="F210" s="717" t="s">
        <v>1542</v>
      </c>
      <c r="G210" s="717" t="s">
        <v>1187</v>
      </c>
      <c r="H210" s="717" t="s">
        <v>1167</v>
      </c>
      <c r="I210" s="717" t="s">
        <v>1158</v>
      </c>
      <c r="J210" s="717" t="s">
        <v>1188</v>
      </c>
      <c r="K210" s="877" t="s">
        <v>1189</v>
      </c>
      <c r="L210" s="878"/>
      <c r="M210" s="556"/>
      <c r="N210" s="556"/>
      <c r="O210" s="556"/>
      <c r="P210" s="556"/>
      <c r="Q210" s="556"/>
    </row>
    <row r="211" spans="1:17" ht="14.25">
      <c r="A211" s="146"/>
      <c r="B211" s="152" t="s">
        <v>1186</v>
      </c>
      <c r="C211" s="256">
        <v>173</v>
      </c>
      <c r="D211" s="523"/>
      <c r="E211" s="523"/>
      <c r="F211" s="523"/>
      <c r="G211" s="531"/>
      <c r="H211" s="531"/>
      <c r="I211" s="531"/>
      <c r="J211" s="531"/>
      <c r="K211" s="827"/>
      <c r="L211" s="828"/>
      <c r="M211" s="556"/>
      <c r="N211" s="556"/>
      <c r="O211" s="556"/>
      <c r="P211" s="556"/>
      <c r="Q211" s="556"/>
    </row>
    <row r="212" spans="1:17" ht="14.25">
      <c r="A212" s="18"/>
      <c r="B212" s="18"/>
      <c r="C212" s="106"/>
      <c r="D212" s="630"/>
      <c r="E212" s="630"/>
      <c r="F212" s="630"/>
      <c r="G212" s="630"/>
      <c r="H212" s="630"/>
      <c r="I212" s="630"/>
      <c r="J212" s="630"/>
      <c r="K212" s="631"/>
      <c r="L212" s="631"/>
      <c r="M212" s="631"/>
      <c r="N212" s="631"/>
      <c r="O212" s="631"/>
      <c r="P212" s="631"/>
      <c r="Q212" s="631"/>
    </row>
    <row r="213" spans="4:17" ht="14.25">
      <c r="D213" s="565"/>
      <c r="E213" s="565"/>
      <c r="F213" s="565"/>
      <c r="G213" s="565"/>
      <c r="H213" s="565"/>
      <c r="I213" s="565"/>
      <c r="J213" s="565"/>
      <c r="K213" s="556"/>
      <c r="L213" s="556"/>
      <c r="M213" s="631"/>
      <c r="N213" s="631"/>
      <c r="O213" s="631"/>
      <c r="P213" s="631"/>
      <c r="Q213" s="631"/>
    </row>
    <row r="214" spans="4:17" ht="37.5" customHeight="1">
      <c r="D214" s="565"/>
      <c r="E214" s="565"/>
      <c r="F214" s="565"/>
      <c r="G214" s="565"/>
      <c r="H214" s="565"/>
      <c r="I214" s="565"/>
      <c r="J214" s="565"/>
      <c r="K214" s="556"/>
      <c r="L214" s="556"/>
      <c r="M214" s="556"/>
      <c r="N214" s="556"/>
      <c r="O214" s="556"/>
      <c r="P214" s="556"/>
      <c r="Q214" s="556"/>
    </row>
    <row r="215" spans="2:17" ht="128.25">
      <c r="B215" s="144" t="s">
        <v>1190</v>
      </c>
      <c r="C215" s="261"/>
      <c r="D215" s="717" t="s">
        <v>1192</v>
      </c>
      <c r="E215" s="717" t="s">
        <v>1543</v>
      </c>
      <c r="F215" s="717" t="s">
        <v>1544</v>
      </c>
      <c r="G215" s="717" t="s">
        <v>1545</v>
      </c>
      <c r="H215" s="717" t="s">
        <v>1546</v>
      </c>
      <c r="I215" s="717" t="s">
        <v>1547</v>
      </c>
      <c r="J215" s="717" t="s">
        <v>1157</v>
      </c>
      <c r="K215" s="717" t="s">
        <v>1158</v>
      </c>
      <c r="L215" s="717" t="s">
        <v>1196</v>
      </c>
      <c r="M215" s="879" t="s">
        <v>1197</v>
      </c>
      <c r="N215" s="880"/>
      <c r="O215" s="556"/>
      <c r="P215" s="556"/>
      <c r="Q215" s="556"/>
    </row>
    <row r="216" spans="2:17" ht="14.25">
      <c r="B216" s="139" t="s">
        <v>1191</v>
      </c>
      <c r="C216" s="255">
        <v>174</v>
      </c>
      <c r="D216" s="523"/>
      <c r="E216" s="523"/>
      <c r="F216" s="523"/>
      <c r="G216" s="523"/>
      <c r="H216" s="523"/>
      <c r="I216" s="531"/>
      <c r="J216" s="531"/>
      <c r="K216" s="531"/>
      <c r="L216" s="531"/>
      <c r="M216" s="827"/>
      <c r="N216" s="828"/>
      <c r="O216" s="556"/>
      <c r="P216" s="556"/>
      <c r="Q216" s="556"/>
    </row>
    <row r="217" spans="4:17" ht="15" customHeight="1">
      <c r="D217" s="565"/>
      <c r="E217" s="565"/>
      <c r="F217" s="565"/>
      <c r="G217" s="565"/>
      <c r="H217" s="565"/>
      <c r="I217" s="565"/>
      <c r="J217" s="565"/>
      <c r="K217" s="556"/>
      <c r="L217" s="556"/>
      <c r="M217" s="556"/>
      <c r="N217" s="556"/>
      <c r="O217" s="556"/>
      <c r="P217" s="556"/>
      <c r="Q217" s="556"/>
    </row>
    <row r="218" spans="4:17" ht="14.25">
      <c r="D218" s="565"/>
      <c r="E218" s="565"/>
      <c r="F218" s="565"/>
      <c r="G218" s="565"/>
      <c r="H218" s="565"/>
      <c r="I218" s="565"/>
      <c r="J218" s="565"/>
      <c r="K218" s="556"/>
      <c r="L218" s="556"/>
      <c r="M218" s="631"/>
      <c r="N218" s="631"/>
      <c r="O218" s="631"/>
      <c r="P218" s="631"/>
      <c r="Q218" s="631"/>
    </row>
    <row r="219" spans="4:17" ht="14.25">
      <c r="D219" s="565"/>
      <c r="E219" s="565"/>
      <c r="F219" s="565"/>
      <c r="G219" s="565"/>
      <c r="H219" s="565"/>
      <c r="I219" s="565"/>
      <c r="J219" s="565"/>
      <c r="K219" s="556"/>
      <c r="L219" s="556"/>
      <c r="M219" s="556"/>
      <c r="N219" s="556"/>
      <c r="O219" s="556"/>
      <c r="P219" s="556"/>
      <c r="Q219" s="631"/>
    </row>
    <row r="220" spans="2:17" ht="14.25">
      <c r="B220" s="715" t="s">
        <v>1548</v>
      </c>
      <c r="C220" s="716"/>
      <c r="D220" s="723"/>
      <c r="E220" s="723"/>
      <c r="F220" s="724"/>
      <c r="G220" s="630"/>
      <c r="H220" s="565"/>
      <c r="I220" s="565"/>
      <c r="J220" s="565"/>
      <c r="K220" s="556"/>
      <c r="L220" s="631"/>
      <c r="M220" s="556"/>
      <c r="N220" s="556"/>
      <c r="O220" s="556"/>
      <c r="P220" s="556"/>
      <c r="Q220" s="631"/>
    </row>
    <row r="221" spans="2:17" ht="42.75">
      <c r="B221" s="110"/>
      <c r="C221" s="260"/>
      <c r="D221" s="661" t="s">
        <v>1549</v>
      </c>
      <c r="E221" s="661" t="s">
        <v>1157</v>
      </c>
      <c r="F221" s="661" t="s">
        <v>1550</v>
      </c>
      <c r="G221" s="630"/>
      <c r="H221" s="565"/>
      <c r="I221" s="565"/>
      <c r="J221" s="565"/>
      <c r="K221" s="556"/>
      <c r="L221" s="556"/>
      <c r="M221" s="556"/>
      <c r="N221" s="556"/>
      <c r="O221" s="556"/>
      <c r="P221" s="556"/>
      <c r="Q221" s="631"/>
    </row>
    <row r="222" spans="2:17" ht="14.25">
      <c r="B222" s="347" t="s">
        <v>1198</v>
      </c>
      <c r="C222" s="262">
        <v>175</v>
      </c>
      <c r="D222" s="523"/>
      <c r="E222" s="523"/>
      <c r="F222" s="523"/>
      <c r="G222" s="630"/>
      <c r="H222" s="565"/>
      <c r="I222" s="565"/>
      <c r="J222" s="565"/>
      <c r="K222" s="556"/>
      <c r="L222" s="556"/>
      <c r="M222" s="556"/>
      <c r="N222" s="556"/>
      <c r="O222" s="556"/>
      <c r="P222" s="556"/>
      <c r="Q222" s="631"/>
    </row>
    <row r="223" spans="2:17" ht="14.25">
      <c r="B223" s="347" t="s">
        <v>1199</v>
      </c>
      <c r="C223" s="262">
        <v>176</v>
      </c>
      <c r="D223" s="523"/>
      <c r="E223" s="523"/>
      <c r="F223" s="523"/>
      <c r="G223" s="630"/>
      <c r="H223" s="565"/>
      <c r="I223" s="565"/>
      <c r="J223" s="565"/>
      <c r="K223" s="556"/>
      <c r="L223" s="556"/>
      <c r="M223" s="631"/>
      <c r="N223" s="631"/>
      <c r="O223" s="631"/>
      <c r="P223" s="631"/>
      <c r="Q223" s="631"/>
    </row>
    <row r="224" spans="2:17" ht="14.25">
      <c r="B224" s="347" t="s">
        <v>1200</v>
      </c>
      <c r="C224" s="262">
        <v>177</v>
      </c>
      <c r="D224" s="523"/>
      <c r="E224" s="523"/>
      <c r="F224" s="523"/>
      <c r="G224" s="630"/>
      <c r="H224" s="565"/>
      <c r="I224" s="565"/>
      <c r="J224" s="565"/>
      <c r="K224" s="556"/>
      <c r="L224" s="556"/>
      <c r="M224" s="631"/>
      <c r="N224" s="631"/>
      <c r="O224" s="631"/>
      <c r="P224" s="631"/>
      <c r="Q224" s="631"/>
    </row>
    <row r="225" spans="4:17" ht="14.25">
      <c r="D225" s="565"/>
      <c r="E225" s="565"/>
      <c r="F225" s="565"/>
      <c r="G225" s="565"/>
      <c r="H225" s="565"/>
      <c r="I225" s="565"/>
      <c r="J225" s="565"/>
      <c r="K225" s="556"/>
      <c r="L225" s="556"/>
      <c r="M225" s="631"/>
      <c r="N225" s="631"/>
      <c r="O225" s="631"/>
      <c r="P225" s="631"/>
      <c r="Q225" s="631"/>
    </row>
    <row r="226" spans="4:17" ht="14.25">
      <c r="D226" s="565"/>
      <c r="E226" s="565"/>
      <c r="F226" s="565"/>
      <c r="G226" s="565"/>
      <c r="H226" s="565"/>
      <c r="I226" s="565"/>
      <c r="J226" s="565"/>
      <c r="K226" s="556"/>
      <c r="L226" s="556"/>
      <c r="M226" s="556"/>
      <c r="N226" s="556"/>
      <c r="O226" s="556"/>
      <c r="P226" s="556"/>
      <c r="Q226" s="556"/>
    </row>
    <row r="227" spans="4:17" ht="14.25">
      <c r="D227" s="565"/>
      <c r="E227" s="565"/>
      <c r="F227" s="565"/>
      <c r="G227" s="565"/>
      <c r="H227" s="565"/>
      <c r="I227" s="565"/>
      <c r="J227" s="565"/>
      <c r="K227" s="556"/>
      <c r="L227" s="556"/>
      <c r="M227" s="556"/>
      <c r="N227" s="556"/>
      <c r="O227" s="556"/>
      <c r="P227" s="556"/>
      <c r="Q227" s="556"/>
    </row>
    <row r="228" spans="1:17" ht="57">
      <c r="A228" s="144" t="s">
        <v>1201</v>
      </c>
      <c r="B228" s="145"/>
      <c r="C228" s="256"/>
      <c r="D228" s="717" t="s">
        <v>1551</v>
      </c>
      <c r="E228" s="717" t="s">
        <v>1552</v>
      </c>
      <c r="F228" s="717" t="s">
        <v>1202</v>
      </c>
      <c r="G228" s="717" t="s">
        <v>1157</v>
      </c>
      <c r="H228" s="717" t="s">
        <v>1158</v>
      </c>
      <c r="I228" s="717" t="s">
        <v>1203</v>
      </c>
      <c r="J228" s="631"/>
      <c r="K228" s="631"/>
      <c r="L228" s="631"/>
      <c r="M228" s="556"/>
      <c r="N228" s="556"/>
      <c r="O228" s="556"/>
      <c r="P228" s="556"/>
      <c r="Q228" s="556"/>
    </row>
    <row r="229" spans="1:17" ht="14.25">
      <c r="A229" s="146"/>
      <c r="B229" s="153" t="s">
        <v>138</v>
      </c>
      <c r="C229" s="257">
        <v>178</v>
      </c>
      <c r="D229" s="523"/>
      <c r="E229" s="523"/>
      <c r="F229" s="523"/>
      <c r="G229" s="523"/>
      <c r="H229" s="523"/>
      <c r="I229" s="523"/>
      <c r="J229" s="631"/>
      <c r="K229" s="631"/>
      <c r="L229" s="631"/>
      <c r="M229" s="556"/>
      <c r="N229" s="556"/>
      <c r="O229" s="556"/>
      <c r="P229" s="556"/>
      <c r="Q229" s="556"/>
    </row>
    <row r="230" spans="1:17" ht="14.25">
      <c r="A230" s="18"/>
      <c r="B230" s="18"/>
      <c r="C230" s="106"/>
      <c r="D230" s="630"/>
      <c r="E230" s="630"/>
      <c r="F230" s="630"/>
      <c r="G230" s="630"/>
      <c r="H230" s="630"/>
      <c r="I230" s="630"/>
      <c r="J230" s="630"/>
      <c r="K230" s="631"/>
      <c r="L230" s="631"/>
      <c r="M230" s="556"/>
      <c r="N230" s="556"/>
      <c r="O230" s="556"/>
      <c r="P230" s="556"/>
      <c r="Q230" s="556"/>
    </row>
    <row r="231" spans="4:17" ht="14.25">
      <c r="D231" s="565"/>
      <c r="E231" s="565"/>
      <c r="F231" s="565"/>
      <c r="G231" s="565"/>
      <c r="H231" s="565"/>
      <c r="I231" s="565"/>
      <c r="J231" s="565"/>
      <c r="K231" s="556"/>
      <c r="L231" s="556"/>
      <c r="M231" s="556"/>
      <c r="N231" s="556"/>
      <c r="O231" s="556"/>
      <c r="P231" s="556"/>
      <c r="Q231" s="556"/>
    </row>
    <row r="232" spans="2:17" ht="14.25">
      <c r="B232" s="154" t="s">
        <v>1206</v>
      </c>
      <c r="C232" s="263"/>
      <c r="D232" s="725"/>
      <c r="E232" s="725"/>
      <c r="F232" s="726"/>
      <c r="G232" s="565"/>
      <c r="H232" s="565"/>
      <c r="I232" s="565"/>
      <c r="J232" s="565"/>
      <c r="K232" s="556"/>
      <c r="L232" s="556"/>
      <c r="M232" s="556"/>
      <c r="N232" s="556"/>
      <c r="O232" s="556"/>
      <c r="P232" s="556"/>
      <c r="Q232" s="556"/>
    </row>
    <row r="233" spans="2:17" ht="42.75">
      <c r="B233" s="155" t="s">
        <v>1207</v>
      </c>
      <c r="C233" s="264"/>
      <c r="D233" s="727" t="s">
        <v>1157</v>
      </c>
      <c r="E233" s="727" t="s">
        <v>1158</v>
      </c>
      <c r="F233" s="661" t="s">
        <v>1208</v>
      </c>
      <c r="G233" s="565"/>
      <c r="H233" s="565"/>
      <c r="I233" s="565"/>
      <c r="J233" s="565"/>
      <c r="K233" s="631"/>
      <c r="L233" s="631"/>
      <c r="M233" s="556"/>
      <c r="N233" s="556"/>
      <c r="O233" s="556"/>
      <c r="P233" s="556"/>
      <c r="Q233" s="556"/>
    </row>
    <row r="234" spans="2:17" ht="14.25">
      <c r="B234" s="84"/>
      <c r="C234" s="255">
        <v>179</v>
      </c>
      <c r="D234" s="523"/>
      <c r="E234" s="523"/>
      <c r="F234" s="523"/>
      <c r="G234" s="565"/>
      <c r="H234" s="565"/>
      <c r="I234" s="565"/>
      <c r="J234" s="565"/>
      <c r="K234" s="631"/>
      <c r="L234" s="631"/>
      <c r="M234" s="556"/>
      <c r="N234" s="556"/>
      <c r="O234" s="556"/>
      <c r="P234" s="556"/>
      <c r="Q234" s="556"/>
    </row>
    <row r="235" spans="4:17" ht="11.25" customHeight="1">
      <c r="D235" s="525"/>
      <c r="E235" s="525"/>
      <c r="F235" s="525"/>
      <c r="G235" s="630"/>
      <c r="H235" s="630"/>
      <c r="I235" s="630"/>
      <c r="J235" s="631"/>
      <c r="K235" s="631"/>
      <c r="L235" s="631"/>
      <c r="M235" s="556"/>
      <c r="N235" s="556"/>
      <c r="O235" s="556"/>
      <c r="P235" s="556"/>
      <c r="Q235" s="556"/>
    </row>
    <row r="236" spans="4:17" ht="11.25" customHeight="1">
      <c r="D236" s="565"/>
      <c r="E236" s="630"/>
      <c r="F236" s="630"/>
      <c r="G236" s="630"/>
      <c r="H236" s="630"/>
      <c r="I236" s="630"/>
      <c r="J236" s="631"/>
      <c r="K236" s="631"/>
      <c r="L236" s="631"/>
      <c r="M236" s="631"/>
      <c r="N236" s="631"/>
      <c r="O236" s="631"/>
      <c r="P236" s="631"/>
      <c r="Q236" s="631"/>
    </row>
    <row r="237" spans="4:17" ht="14.25">
      <c r="D237" s="565"/>
      <c r="E237" s="565"/>
      <c r="F237" s="565"/>
      <c r="G237" s="565"/>
      <c r="H237" s="565"/>
      <c r="I237" s="565"/>
      <c r="J237" s="565"/>
      <c r="K237" s="556"/>
      <c r="L237" s="556"/>
      <c r="M237" s="556"/>
      <c r="N237" s="556"/>
      <c r="O237" s="556"/>
      <c r="P237" s="556"/>
      <c r="Q237" s="556"/>
    </row>
    <row r="238" spans="2:17" ht="57">
      <c r="B238" s="155" t="s">
        <v>1209</v>
      </c>
      <c r="C238" s="264"/>
      <c r="D238" s="727" t="s">
        <v>1211</v>
      </c>
      <c r="E238" s="727" t="s">
        <v>1555</v>
      </c>
      <c r="F238" s="727" t="s">
        <v>1488</v>
      </c>
      <c r="G238" s="727" t="s">
        <v>1212</v>
      </c>
      <c r="H238" s="727" t="s">
        <v>1157</v>
      </c>
      <c r="I238" s="727" t="s">
        <v>1158</v>
      </c>
      <c r="J238" s="661" t="s">
        <v>1213</v>
      </c>
      <c r="K238" s="556"/>
      <c r="L238" s="556"/>
      <c r="M238" s="556"/>
      <c r="N238" s="556"/>
      <c r="O238" s="556"/>
      <c r="P238" s="556"/>
      <c r="Q238" s="556"/>
    </row>
    <row r="239" spans="2:17" ht="14.25">
      <c r="B239" s="433" t="s">
        <v>1553</v>
      </c>
      <c r="C239" s="262">
        <v>180</v>
      </c>
      <c r="D239" s="684"/>
      <c r="E239" s="560"/>
      <c r="F239" s="560"/>
      <c r="G239" s="560"/>
      <c r="H239" s="560"/>
      <c r="I239" s="560"/>
      <c r="J239" s="560"/>
      <c r="K239" s="556"/>
      <c r="L239" s="556"/>
      <c r="M239" s="556"/>
      <c r="N239" s="556"/>
      <c r="O239" s="556"/>
      <c r="P239" s="556"/>
      <c r="Q239" s="556"/>
    </row>
    <row r="240" spans="2:17" ht="14.25">
      <c r="B240" s="433" t="s">
        <v>1615</v>
      </c>
      <c r="C240" s="262">
        <v>181</v>
      </c>
      <c r="D240" s="684"/>
      <c r="E240" s="560"/>
      <c r="F240" s="560"/>
      <c r="G240" s="560"/>
      <c r="H240" s="560"/>
      <c r="I240" s="560"/>
      <c r="J240" s="560"/>
      <c r="K240" s="556"/>
      <c r="L240" s="556"/>
      <c r="M240" s="556"/>
      <c r="N240" s="556"/>
      <c r="O240" s="556"/>
      <c r="P240" s="556"/>
      <c r="Q240" s="556"/>
    </row>
    <row r="241" spans="2:17" ht="14.25">
      <c r="B241" s="433" t="s">
        <v>1554</v>
      </c>
      <c r="C241" s="262">
        <v>182</v>
      </c>
      <c r="D241" s="684"/>
      <c r="E241" s="560"/>
      <c r="F241" s="560"/>
      <c r="G241" s="560"/>
      <c r="H241" s="560"/>
      <c r="I241" s="560"/>
      <c r="J241" s="560"/>
      <c r="K241" s="556"/>
      <c r="L241" s="556"/>
      <c r="M241" s="556"/>
      <c r="N241" s="556"/>
      <c r="O241" s="556"/>
      <c r="P241" s="556"/>
      <c r="Q241" s="556"/>
    </row>
    <row r="242" spans="2:17" ht="14.25">
      <c r="B242" s="433" t="s">
        <v>1616</v>
      </c>
      <c r="C242" s="262">
        <v>183</v>
      </c>
      <c r="D242" s="684"/>
      <c r="E242" s="560"/>
      <c r="F242" s="560"/>
      <c r="G242" s="560"/>
      <c r="H242" s="560"/>
      <c r="I242" s="560"/>
      <c r="J242" s="560"/>
      <c r="K242" s="556"/>
      <c r="L242" s="556"/>
      <c r="M242" s="556"/>
      <c r="N242" s="556"/>
      <c r="O242" s="556"/>
      <c r="P242" s="556"/>
      <c r="Q242" s="556"/>
    </row>
    <row r="243" spans="2:17" ht="14.25">
      <c r="B243" s="433" t="s">
        <v>1210</v>
      </c>
      <c r="C243" s="262">
        <v>184</v>
      </c>
      <c r="D243" s="684"/>
      <c r="E243" s="560"/>
      <c r="F243" s="560"/>
      <c r="G243" s="560"/>
      <c r="H243" s="560"/>
      <c r="I243" s="560"/>
      <c r="J243" s="560"/>
      <c r="K243" s="556"/>
      <c r="L243" s="556"/>
      <c r="M243" s="556"/>
      <c r="N243" s="556"/>
      <c r="O243" s="556"/>
      <c r="P243" s="556"/>
      <c r="Q243" s="556"/>
    </row>
    <row r="244" spans="2:17" ht="14.25">
      <c r="B244" s="433" t="s">
        <v>421</v>
      </c>
      <c r="C244" s="262">
        <v>185</v>
      </c>
      <c r="D244" s="523"/>
      <c r="E244" s="709"/>
      <c r="F244" s="709"/>
      <c r="G244" s="811"/>
      <c r="H244" s="811"/>
      <c r="I244" s="811"/>
      <c r="J244" s="811"/>
      <c r="K244" s="556"/>
      <c r="L244" s="556"/>
      <c r="M244" s="556"/>
      <c r="N244" s="556"/>
      <c r="O244" s="556"/>
      <c r="P244" s="556"/>
      <c r="Q244" s="556"/>
    </row>
    <row r="245" spans="4:17" ht="14.25">
      <c r="D245" s="565"/>
      <c r="E245" s="565"/>
      <c r="F245" s="565"/>
      <c r="G245" s="565"/>
      <c r="H245" s="565"/>
      <c r="I245" s="565"/>
      <c r="J245" s="631"/>
      <c r="K245" s="556"/>
      <c r="L245" s="556"/>
      <c r="M245" s="556"/>
      <c r="N245" s="556"/>
      <c r="O245" s="556"/>
      <c r="P245" s="556"/>
      <c r="Q245" s="556"/>
    </row>
    <row r="246" spans="4:17" ht="14.25">
      <c r="D246" s="565"/>
      <c r="E246" s="565"/>
      <c r="F246" s="565"/>
      <c r="G246" s="565"/>
      <c r="H246" s="565"/>
      <c r="I246" s="565"/>
      <c r="J246" s="565"/>
      <c r="K246" s="556"/>
      <c r="L246" s="556"/>
      <c r="M246" s="556"/>
      <c r="N246" s="556"/>
      <c r="O246" s="556"/>
      <c r="P246" s="556"/>
      <c r="Q246" s="556"/>
    </row>
    <row r="247" spans="2:17" ht="14.25">
      <c r="B247" s="715" t="s">
        <v>1209</v>
      </c>
      <c r="C247" s="716"/>
      <c r="D247" s="723"/>
      <c r="E247" s="723"/>
      <c r="F247" s="724"/>
      <c r="G247" s="565"/>
      <c r="H247" s="565"/>
      <c r="I247" s="565"/>
      <c r="J247" s="565"/>
      <c r="K247" s="556"/>
      <c r="L247" s="556"/>
      <c r="M247" s="556"/>
      <c r="N247" s="556"/>
      <c r="O247" s="556"/>
      <c r="P247" s="556"/>
      <c r="Q247" s="556"/>
    </row>
    <row r="248" spans="2:17" ht="57">
      <c r="B248" s="110"/>
      <c r="C248" s="260"/>
      <c r="D248" s="661" t="s">
        <v>1212</v>
      </c>
      <c r="E248" s="661" t="s">
        <v>1157</v>
      </c>
      <c r="F248" s="661" t="s">
        <v>1213</v>
      </c>
      <c r="G248" s="630"/>
      <c r="H248" s="565"/>
      <c r="I248" s="565"/>
      <c r="J248" s="565"/>
      <c r="K248" s="556"/>
      <c r="L248" s="631"/>
      <c r="M248" s="556"/>
      <c r="N248" s="556"/>
      <c r="O248" s="556"/>
      <c r="P248" s="556"/>
      <c r="Q248" s="556"/>
    </row>
    <row r="249" spans="2:17" ht="14.25">
      <c r="B249" s="433" t="s">
        <v>1198</v>
      </c>
      <c r="C249" s="262">
        <v>186</v>
      </c>
      <c r="D249" s="523"/>
      <c r="E249" s="523"/>
      <c r="F249" s="523"/>
      <c r="G249" s="630"/>
      <c r="H249" s="565"/>
      <c r="I249" s="565"/>
      <c r="J249" s="565"/>
      <c r="K249" s="556"/>
      <c r="L249" s="556"/>
      <c r="M249" s="556"/>
      <c r="N249" s="556"/>
      <c r="O249" s="556"/>
      <c r="P249" s="556"/>
      <c r="Q249" s="556"/>
    </row>
    <row r="250" spans="2:17" ht="14.25">
      <c r="B250" s="433" t="s">
        <v>1214</v>
      </c>
      <c r="C250" s="262">
        <v>187</v>
      </c>
      <c r="D250" s="523"/>
      <c r="E250" s="523"/>
      <c r="F250" s="523"/>
      <c r="G250" s="630"/>
      <c r="H250" s="565"/>
      <c r="I250" s="565"/>
      <c r="J250" s="565"/>
      <c r="K250" s="556"/>
      <c r="L250" s="556"/>
      <c r="M250" s="556"/>
      <c r="N250" s="556"/>
      <c r="O250" s="556"/>
      <c r="P250" s="556"/>
      <c r="Q250" s="556"/>
    </row>
    <row r="251" spans="2:17" ht="14.25">
      <c r="B251" s="433" t="s">
        <v>1200</v>
      </c>
      <c r="C251" s="262">
        <v>188</v>
      </c>
      <c r="D251" s="523"/>
      <c r="E251" s="523"/>
      <c r="F251" s="523"/>
      <c r="G251" s="630"/>
      <c r="H251" s="565"/>
      <c r="I251" s="565"/>
      <c r="J251" s="565"/>
      <c r="K251" s="556"/>
      <c r="L251" s="556"/>
      <c r="M251" s="631"/>
      <c r="N251" s="631"/>
      <c r="O251" s="631"/>
      <c r="P251" s="631"/>
      <c r="Q251" s="631"/>
    </row>
    <row r="252" spans="2:17" ht="14.25">
      <c r="B252" s="18"/>
      <c r="C252" s="106"/>
      <c r="D252" s="630"/>
      <c r="E252" s="630"/>
      <c r="F252" s="630"/>
      <c r="G252" s="630"/>
      <c r="H252" s="565"/>
      <c r="I252" s="565"/>
      <c r="J252" s="565"/>
      <c r="K252" s="556"/>
      <c r="L252" s="556"/>
      <c r="M252" s="631"/>
      <c r="N252" s="631"/>
      <c r="O252" s="631"/>
      <c r="P252" s="631"/>
      <c r="Q252" s="631"/>
    </row>
    <row r="253" spans="4:17" ht="14.25">
      <c r="D253" s="565"/>
      <c r="E253" s="565"/>
      <c r="F253" s="565"/>
      <c r="G253" s="565"/>
      <c r="H253" s="565"/>
      <c r="I253" s="565"/>
      <c r="J253" s="565"/>
      <c r="K253" s="556"/>
      <c r="L253" s="556"/>
      <c r="M253" s="556"/>
      <c r="N253" s="556"/>
      <c r="O253" s="556"/>
      <c r="P253" s="556"/>
      <c r="Q253" s="556"/>
    </row>
    <row r="254" spans="4:17" ht="14.25">
      <c r="D254" s="565"/>
      <c r="E254" s="565"/>
      <c r="F254" s="565"/>
      <c r="G254" s="565"/>
      <c r="H254" s="565"/>
      <c r="I254" s="565"/>
      <c r="J254" s="565"/>
      <c r="K254" s="556"/>
      <c r="L254" s="556"/>
      <c r="M254" s="556"/>
      <c r="N254" s="556"/>
      <c r="O254" s="556"/>
      <c r="P254" s="556"/>
      <c r="Q254" s="556"/>
    </row>
    <row r="255" spans="2:17" ht="14.25">
      <c r="B255" s="715" t="s">
        <v>1556</v>
      </c>
      <c r="C255" s="716"/>
      <c r="D255" s="723"/>
      <c r="E255" s="723"/>
      <c r="F255" s="723"/>
      <c r="G255" s="723"/>
      <c r="H255" s="723"/>
      <c r="I255" s="724"/>
      <c r="J255" s="565"/>
      <c r="K255" s="556"/>
      <c r="L255" s="556"/>
      <c r="M255" s="556"/>
      <c r="N255" s="556"/>
      <c r="O255" s="556"/>
      <c r="P255" s="556"/>
      <c r="Q255" s="556"/>
    </row>
    <row r="256" spans="2:17" ht="57">
      <c r="B256" s="137"/>
      <c r="C256" s="254"/>
      <c r="D256" s="661" t="s">
        <v>1217</v>
      </c>
      <c r="E256" s="661" t="s">
        <v>1557</v>
      </c>
      <c r="F256" s="661" t="s">
        <v>1218</v>
      </c>
      <c r="G256" s="661" t="s">
        <v>1157</v>
      </c>
      <c r="H256" s="661" t="s">
        <v>1158</v>
      </c>
      <c r="I256" s="661" t="s">
        <v>1558</v>
      </c>
      <c r="J256" s="565"/>
      <c r="K256" s="556"/>
      <c r="L256" s="556"/>
      <c r="M256" s="556"/>
      <c r="N256" s="556"/>
      <c r="O256" s="556"/>
      <c r="P256" s="556"/>
      <c r="Q256" s="556"/>
    </row>
    <row r="257" spans="2:17" ht="14.25">
      <c r="B257" s="433" t="s">
        <v>1215</v>
      </c>
      <c r="C257" s="262">
        <v>189</v>
      </c>
      <c r="D257" s="523"/>
      <c r="E257" s="523"/>
      <c r="F257" s="523"/>
      <c r="G257" s="523"/>
      <c r="H257" s="523"/>
      <c r="I257" s="523"/>
      <c r="J257" s="565"/>
      <c r="K257" s="556"/>
      <c r="L257" s="556"/>
      <c r="M257" s="556"/>
      <c r="N257" s="556"/>
      <c r="O257" s="556"/>
      <c r="P257" s="556"/>
      <c r="Q257" s="556"/>
    </row>
    <row r="258" spans="2:17" ht="14.25">
      <c r="B258" s="433" t="s">
        <v>1216</v>
      </c>
      <c r="C258" s="262">
        <v>190</v>
      </c>
      <c r="D258" s="523"/>
      <c r="E258" s="523"/>
      <c r="F258" s="523"/>
      <c r="G258" s="523"/>
      <c r="H258" s="523"/>
      <c r="I258" s="523"/>
      <c r="J258" s="565"/>
      <c r="K258" s="556"/>
      <c r="L258" s="556"/>
      <c r="M258" s="556"/>
      <c r="N258" s="556"/>
      <c r="O258" s="556"/>
      <c r="P258" s="556"/>
      <c r="Q258" s="556"/>
    </row>
    <row r="259" spans="2:17" ht="14.25">
      <c r="B259" s="434" t="s">
        <v>421</v>
      </c>
      <c r="C259" s="262">
        <v>191</v>
      </c>
      <c r="D259" s="523"/>
      <c r="E259" s="523"/>
      <c r="F259" s="523"/>
      <c r="G259" s="523"/>
      <c r="H259" s="523"/>
      <c r="I259" s="523"/>
      <c r="J259" s="565"/>
      <c r="K259" s="556"/>
      <c r="L259" s="556"/>
      <c r="M259" s="556"/>
      <c r="N259" s="556"/>
      <c r="O259" s="556"/>
      <c r="P259" s="556"/>
      <c r="Q259" s="556"/>
    </row>
    <row r="260" spans="4:17" ht="14.25">
      <c r="D260" s="565"/>
      <c r="E260" s="565"/>
      <c r="F260" s="565"/>
      <c r="G260" s="630"/>
      <c r="H260" s="630"/>
      <c r="I260" s="630"/>
      <c r="J260" s="631"/>
      <c r="K260" s="631"/>
      <c r="L260" s="631"/>
      <c r="M260" s="556"/>
      <c r="N260" s="556"/>
      <c r="O260" s="556"/>
      <c r="P260" s="556"/>
      <c r="Q260" s="556"/>
    </row>
    <row r="261" spans="2:17" ht="14.25">
      <c r="B261" s="715" t="s">
        <v>1219</v>
      </c>
      <c r="C261" s="716"/>
      <c r="D261" s="723"/>
      <c r="E261" s="723"/>
      <c r="F261" s="723"/>
      <c r="G261" s="723"/>
      <c r="H261" s="724"/>
      <c r="I261" s="565"/>
      <c r="J261" s="565"/>
      <c r="K261" s="556"/>
      <c r="L261" s="556"/>
      <c r="M261" s="556"/>
      <c r="N261" s="556"/>
      <c r="O261" s="556"/>
      <c r="P261" s="556"/>
      <c r="Q261" s="556"/>
    </row>
    <row r="262" spans="2:17" ht="42.75">
      <c r="B262" s="144"/>
      <c r="C262" s="261"/>
      <c r="D262" s="727" t="s">
        <v>1211</v>
      </c>
      <c r="E262" s="661" t="s">
        <v>1220</v>
      </c>
      <c r="F262" s="727" t="s">
        <v>1157</v>
      </c>
      <c r="G262" s="727" t="s">
        <v>1158</v>
      </c>
      <c r="H262" s="661" t="s">
        <v>1221</v>
      </c>
      <c r="I262" s="565"/>
      <c r="J262" s="565"/>
      <c r="K262" s="556"/>
      <c r="L262" s="556"/>
      <c r="M262" s="556"/>
      <c r="N262" s="556"/>
      <c r="O262" s="556"/>
      <c r="P262" s="556"/>
      <c r="Q262" s="556"/>
    </row>
    <row r="263" spans="2:17" ht="14.25">
      <c r="B263" s="433" t="s">
        <v>421</v>
      </c>
      <c r="C263" s="435">
        <v>192</v>
      </c>
      <c r="D263" s="728"/>
      <c r="E263" s="728"/>
      <c r="F263" s="729"/>
      <c r="G263" s="729"/>
      <c r="H263" s="523"/>
      <c r="I263" s="565"/>
      <c r="J263" s="565"/>
      <c r="K263" s="556"/>
      <c r="L263" s="556"/>
      <c r="M263" s="556"/>
      <c r="N263" s="556"/>
      <c r="O263" s="556"/>
      <c r="P263" s="556"/>
      <c r="Q263" s="556"/>
    </row>
    <row r="264" spans="2:17" ht="14.25">
      <c r="B264" s="436"/>
      <c r="C264" s="436"/>
      <c r="D264" s="730"/>
      <c r="E264" s="550"/>
      <c r="F264" s="550"/>
      <c r="G264" s="550"/>
      <c r="H264" s="630"/>
      <c r="I264" s="630"/>
      <c r="J264" s="631"/>
      <c r="K264" s="631"/>
      <c r="L264" s="631"/>
      <c r="M264" s="556"/>
      <c r="N264" s="556"/>
      <c r="O264" s="556"/>
      <c r="P264" s="556"/>
      <c r="Q264" s="556"/>
    </row>
    <row r="265" spans="2:17" ht="14.25">
      <c r="B265" s="436"/>
      <c r="C265" s="436"/>
      <c r="D265" s="730"/>
      <c r="E265" s="730"/>
      <c r="F265" s="730"/>
      <c r="G265" s="730"/>
      <c r="H265" s="565"/>
      <c r="I265" s="565"/>
      <c r="J265" s="565"/>
      <c r="K265" s="556"/>
      <c r="L265" s="556"/>
      <c r="M265" s="556"/>
      <c r="N265" s="556"/>
      <c r="O265" s="556"/>
      <c r="P265" s="556"/>
      <c r="Q265" s="556"/>
    </row>
    <row r="266" spans="2:17" ht="14.25">
      <c r="B266" s="715" t="s">
        <v>1222</v>
      </c>
      <c r="C266" s="716"/>
      <c r="D266" s="723"/>
      <c r="E266" s="723"/>
      <c r="F266" s="724"/>
      <c r="G266" s="550"/>
      <c r="H266" s="565"/>
      <c r="I266" s="565"/>
      <c r="J266" s="565"/>
      <c r="K266" s="556"/>
      <c r="L266" s="631"/>
      <c r="M266" s="556"/>
      <c r="N266" s="556"/>
      <c r="O266" s="556"/>
      <c r="P266" s="556"/>
      <c r="Q266" s="556"/>
    </row>
    <row r="267" spans="2:17" ht="42.75">
      <c r="B267" s="437"/>
      <c r="C267" s="414"/>
      <c r="D267" s="661" t="s">
        <v>1223</v>
      </c>
      <c r="E267" s="661" t="s">
        <v>1157</v>
      </c>
      <c r="F267" s="661" t="s">
        <v>1224</v>
      </c>
      <c r="G267" s="550"/>
      <c r="H267" s="565"/>
      <c r="I267" s="565"/>
      <c r="J267" s="565"/>
      <c r="K267" s="556"/>
      <c r="L267" s="556"/>
      <c r="M267" s="556"/>
      <c r="N267" s="556"/>
      <c r="O267" s="556"/>
      <c r="P267" s="556"/>
      <c r="Q267" s="556"/>
    </row>
    <row r="268" spans="2:17" ht="14.25">
      <c r="B268" s="433" t="s">
        <v>1198</v>
      </c>
      <c r="C268" s="435">
        <v>193</v>
      </c>
      <c r="D268" s="731"/>
      <c r="E268" s="731"/>
      <c r="F268" s="731"/>
      <c r="G268" s="550"/>
      <c r="H268" s="565"/>
      <c r="I268" s="565"/>
      <c r="J268" s="565"/>
      <c r="K268" s="556"/>
      <c r="L268" s="556"/>
      <c r="M268" s="556"/>
      <c r="N268" s="556"/>
      <c r="O268" s="556"/>
      <c r="P268" s="556"/>
      <c r="Q268" s="556"/>
    </row>
    <row r="269" spans="2:17" ht="14.25">
      <c r="B269" s="433" t="s">
        <v>1225</v>
      </c>
      <c r="C269" s="435">
        <v>194</v>
      </c>
      <c r="D269" s="731"/>
      <c r="E269" s="731"/>
      <c r="F269" s="731"/>
      <c r="G269" s="550"/>
      <c r="H269" s="565"/>
      <c r="I269" s="565"/>
      <c r="J269" s="565"/>
      <c r="K269" s="556"/>
      <c r="L269" s="556"/>
      <c r="M269" s="631"/>
      <c r="N269" s="631"/>
      <c r="O269" s="631"/>
      <c r="P269" s="631"/>
      <c r="Q269" s="631"/>
    </row>
    <row r="270" spans="2:17" ht="14.25">
      <c r="B270" s="433" t="s">
        <v>1200</v>
      </c>
      <c r="C270" s="435">
        <v>195</v>
      </c>
      <c r="D270" s="731"/>
      <c r="E270" s="731"/>
      <c r="F270" s="731"/>
      <c r="G270" s="550"/>
      <c r="H270" s="565"/>
      <c r="I270" s="565"/>
      <c r="J270" s="565"/>
      <c r="K270" s="556"/>
      <c r="L270" s="556"/>
      <c r="M270" s="631"/>
      <c r="N270" s="631"/>
      <c r="O270" s="631"/>
      <c r="P270" s="631"/>
      <c r="Q270" s="631"/>
    </row>
    <row r="271" spans="1:17" ht="14.25">
      <c r="A271" s="18"/>
      <c r="B271" s="58"/>
      <c r="C271" s="58"/>
      <c r="D271" s="550"/>
      <c r="E271" s="550"/>
      <c r="F271" s="550"/>
      <c r="G271" s="550"/>
      <c r="H271" s="630"/>
      <c r="I271" s="630"/>
      <c r="J271" s="631"/>
      <c r="K271" s="631"/>
      <c r="L271" s="631"/>
      <c r="M271" s="631"/>
      <c r="N271" s="631"/>
      <c r="O271" s="631"/>
      <c r="P271" s="631"/>
      <c r="Q271" s="631"/>
    </row>
    <row r="272" spans="2:17" ht="14.25">
      <c r="B272" s="436"/>
      <c r="C272" s="436"/>
      <c r="D272" s="730"/>
      <c r="E272" s="730"/>
      <c r="F272" s="730"/>
      <c r="G272" s="730"/>
      <c r="H272" s="565"/>
      <c r="I272" s="565"/>
      <c r="J272" s="565"/>
      <c r="K272" s="556"/>
      <c r="L272" s="556"/>
      <c r="M272" s="631"/>
      <c r="N272" s="631"/>
      <c r="O272" s="631"/>
      <c r="P272" s="631"/>
      <c r="Q272" s="631"/>
    </row>
    <row r="273" spans="2:17" ht="14.25">
      <c r="B273" s="436"/>
      <c r="C273" s="436"/>
      <c r="D273" s="730"/>
      <c r="E273" s="730"/>
      <c r="F273" s="730"/>
      <c r="G273" s="730"/>
      <c r="H273" s="565"/>
      <c r="I273" s="565"/>
      <c r="J273" s="565"/>
      <c r="K273" s="556"/>
      <c r="L273" s="556"/>
      <c r="M273" s="556"/>
      <c r="N273" s="556"/>
      <c r="O273" s="556"/>
      <c r="P273" s="556"/>
      <c r="Q273" s="556"/>
    </row>
    <row r="274" spans="2:17" ht="14.25">
      <c r="B274" s="715" t="s">
        <v>1226</v>
      </c>
      <c r="C274" s="716"/>
      <c r="D274" s="723"/>
      <c r="E274" s="723"/>
      <c r="F274" s="723"/>
      <c r="G274" s="724"/>
      <c r="H274" s="565"/>
      <c r="I274" s="565"/>
      <c r="J274" s="565"/>
      <c r="K274" s="556"/>
      <c r="L274" s="631"/>
      <c r="M274" s="556"/>
      <c r="N274" s="556"/>
      <c r="O274" s="556"/>
      <c r="P274" s="556"/>
      <c r="Q274" s="556"/>
    </row>
    <row r="275" spans="2:17" ht="71.25">
      <c r="B275" s="137"/>
      <c r="C275" s="254"/>
      <c r="D275" s="661" t="s">
        <v>1227</v>
      </c>
      <c r="E275" s="661" t="s">
        <v>1228</v>
      </c>
      <c r="F275" s="661" t="s">
        <v>1229</v>
      </c>
      <c r="G275" s="661" t="s">
        <v>1230</v>
      </c>
      <c r="H275" s="565"/>
      <c r="I275" s="565"/>
      <c r="J275" s="565"/>
      <c r="K275" s="556"/>
      <c r="L275" s="631"/>
      <c r="M275" s="556"/>
      <c r="N275" s="556"/>
      <c r="O275" s="556"/>
      <c r="P275" s="556"/>
      <c r="Q275" s="556"/>
    </row>
    <row r="276" spans="2:17" ht="28.5">
      <c r="B276" s="437" t="s">
        <v>1617</v>
      </c>
      <c r="C276" s="260">
        <v>196</v>
      </c>
      <c r="D276" s="684"/>
      <c r="E276" s="684"/>
      <c r="F276" s="709"/>
      <c r="G276" s="709"/>
      <c r="H276" s="565"/>
      <c r="I276" s="565"/>
      <c r="J276" s="565"/>
      <c r="K276" s="556"/>
      <c r="L276" s="631"/>
      <c r="M276" s="631"/>
      <c r="N276" s="631"/>
      <c r="O276" s="631"/>
      <c r="P276" s="631"/>
      <c r="Q276" s="631"/>
    </row>
    <row r="277" spans="2:17" ht="28.5">
      <c r="B277" s="433" t="s">
        <v>1618</v>
      </c>
      <c r="C277" s="260">
        <v>197</v>
      </c>
      <c r="D277" s="684"/>
      <c r="E277" s="684"/>
      <c r="F277" s="709"/>
      <c r="G277" s="709"/>
      <c r="H277" s="565"/>
      <c r="I277" s="565"/>
      <c r="J277" s="565"/>
      <c r="K277" s="556"/>
      <c r="L277" s="631"/>
      <c r="M277" s="556"/>
      <c r="N277" s="556"/>
      <c r="O277" s="556"/>
      <c r="P277" s="556"/>
      <c r="Q277" s="556"/>
    </row>
    <row r="278" spans="2:17" ht="14.25">
      <c r="B278" s="433" t="s">
        <v>1231</v>
      </c>
      <c r="C278" s="260">
        <v>198</v>
      </c>
      <c r="D278" s="684"/>
      <c r="E278" s="684"/>
      <c r="F278" s="709"/>
      <c r="G278" s="709"/>
      <c r="H278" s="565"/>
      <c r="I278" s="565"/>
      <c r="J278" s="565"/>
      <c r="K278" s="556"/>
      <c r="L278" s="631"/>
      <c r="M278" s="556"/>
      <c r="N278" s="556"/>
      <c r="O278" s="556"/>
      <c r="P278" s="556"/>
      <c r="Q278" s="556"/>
    </row>
    <row r="279" spans="2:17" ht="28.5">
      <c r="B279" s="433" t="s">
        <v>1232</v>
      </c>
      <c r="C279" s="260">
        <v>199</v>
      </c>
      <c r="D279" s="684"/>
      <c r="E279" s="684"/>
      <c r="F279" s="709"/>
      <c r="G279" s="709"/>
      <c r="H279" s="565"/>
      <c r="I279" s="565"/>
      <c r="J279" s="565"/>
      <c r="K279" s="556"/>
      <c r="L279" s="556"/>
      <c r="M279" s="556"/>
      <c r="N279" s="556"/>
      <c r="O279" s="556"/>
      <c r="P279" s="556"/>
      <c r="Q279" s="556"/>
    </row>
    <row r="280" spans="2:17" ht="14.25">
      <c r="B280" s="433" t="s">
        <v>1233</v>
      </c>
      <c r="C280" s="260">
        <v>200</v>
      </c>
      <c r="D280" s="684"/>
      <c r="E280" s="684"/>
      <c r="F280" s="709"/>
      <c r="G280" s="709"/>
      <c r="H280" s="565"/>
      <c r="I280" s="565"/>
      <c r="J280" s="565"/>
      <c r="K280" s="556"/>
      <c r="L280" s="556"/>
      <c r="M280" s="556"/>
      <c r="N280" s="556"/>
      <c r="O280" s="556"/>
      <c r="P280" s="556"/>
      <c r="Q280" s="556"/>
    </row>
    <row r="281" spans="2:17" ht="14.25">
      <c r="B281" s="433" t="s">
        <v>1198</v>
      </c>
      <c r="C281" s="260">
        <v>201</v>
      </c>
      <c r="D281" s="709"/>
      <c r="E281" s="523"/>
      <c r="F281" s="523"/>
      <c r="G281" s="523"/>
      <c r="H281" s="565"/>
      <c r="I281" s="565"/>
      <c r="J281" s="565"/>
      <c r="K281" s="556"/>
      <c r="L281" s="556"/>
      <c r="M281" s="556"/>
      <c r="N281" s="556"/>
      <c r="O281" s="556"/>
      <c r="P281" s="556"/>
      <c r="Q281" s="556"/>
    </row>
    <row r="282" spans="2:17" ht="14.25">
      <c r="B282" s="433" t="s">
        <v>1234</v>
      </c>
      <c r="C282" s="260">
        <v>202</v>
      </c>
      <c r="D282" s="709"/>
      <c r="E282" s="523"/>
      <c r="F282" s="523"/>
      <c r="G282" s="523"/>
      <c r="H282" s="565"/>
      <c r="I282" s="565"/>
      <c r="J282" s="565"/>
      <c r="K282" s="556"/>
      <c r="L282" s="556"/>
      <c r="M282" s="556"/>
      <c r="N282" s="556"/>
      <c r="O282" s="556"/>
      <c r="P282" s="556"/>
      <c r="Q282" s="556"/>
    </row>
    <row r="283" spans="2:17" ht="14.25">
      <c r="B283" s="433" t="s">
        <v>1200</v>
      </c>
      <c r="C283" s="260">
        <v>203</v>
      </c>
      <c r="D283" s="735"/>
      <c r="E283" s="523"/>
      <c r="F283" s="523"/>
      <c r="G283" s="523"/>
      <c r="H283" s="565"/>
      <c r="I283" s="565"/>
      <c r="J283" s="565"/>
      <c r="K283" s="556"/>
      <c r="L283" s="556"/>
      <c r="M283" s="556"/>
      <c r="N283" s="556"/>
      <c r="O283" s="556"/>
      <c r="P283" s="556"/>
      <c r="Q283" s="556"/>
    </row>
    <row r="284" spans="4:17" ht="22.5" customHeight="1">
      <c r="D284" s="565"/>
      <c r="E284" s="565"/>
      <c r="F284" s="565"/>
      <c r="G284" s="565"/>
      <c r="H284" s="565"/>
      <c r="I284" s="565"/>
      <c r="J284" s="565"/>
      <c r="K284" s="556"/>
      <c r="L284" s="556"/>
      <c r="M284" s="556"/>
      <c r="N284" s="556"/>
      <c r="O284" s="556"/>
      <c r="P284" s="556"/>
      <c r="Q284" s="556"/>
    </row>
    <row r="285" spans="4:17" ht="14.25">
      <c r="D285" s="565"/>
      <c r="E285" s="565"/>
      <c r="F285" s="565"/>
      <c r="G285" s="565"/>
      <c r="H285" s="565"/>
      <c r="I285" s="565"/>
      <c r="J285" s="565"/>
      <c r="K285" s="556"/>
      <c r="L285" s="556"/>
      <c r="M285" s="556"/>
      <c r="N285" s="556"/>
      <c r="O285" s="556"/>
      <c r="P285" s="556"/>
      <c r="Q285" s="556"/>
    </row>
    <row r="286" spans="1:17" ht="41.25" customHeight="1">
      <c r="A286" s="894" t="s">
        <v>1270</v>
      </c>
      <c r="B286" s="895"/>
      <c r="C286" s="265"/>
      <c r="D286" s="877" t="s">
        <v>1266</v>
      </c>
      <c r="E286" s="878"/>
      <c r="F286" s="877" t="s">
        <v>1619</v>
      </c>
      <c r="G286" s="878"/>
      <c r="H286" s="877" t="s">
        <v>1620</v>
      </c>
      <c r="I286" s="878"/>
      <c r="J286" s="877" t="s">
        <v>1621</v>
      </c>
      <c r="K286" s="878"/>
      <c r="L286" s="877" t="s">
        <v>1279</v>
      </c>
      <c r="M286" s="878"/>
      <c r="N286" s="881" t="s">
        <v>1267</v>
      </c>
      <c r="O286" s="881" t="s">
        <v>1157</v>
      </c>
      <c r="P286" s="881" t="s">
        <v>1158</v>
      </c>
      <c r="Q286" s="881" t="s">
        <v>1268</v>
      </c>
    </row>
    <row r="287" spans="1:17" ht="42.75">
      <c r="A287" s="896"/>
      <c r="B287" s="897"/>
      <c r="C287" s="266"/>
      <c r="D287" s="717" t="s">
        <v>1280</v>
      </c>
      <c r="E287" s="717" t="s">
        <v>1559</v>
      </c>
      <c r="F287" s="717" t="s">
        <v>1280</v>
      </c>
      <c r="G287" s="717" t="s">
        <v>1559</v>
      </c>
      <c r="H287" s="717" t="s">
        <v>1280</v>
      </c>
      <c r="I287" s="717" t="s">
        <v>1559</v>
      </c>
      <c r="J287" s="717" t="s">
        <v>1280</v>
      </c>
      <c r="K287" s="717" t="s">
        <v>1559</v>
      </c>
      <c r="L287" s="717" t="s">
        <v>1280</v>
      </c>
      <c r="M287" s="717" t="s">
        <v>1559</v>
      </c>
      <c r="N287" s="881"/>
      <c r="O287" s="881"/>
      <c r="P287" s="881"/>
      <c r="Q287" s="881"/>
    </row>
    <row r="288" spans="1:17" ht="15" customHeight="1">
      <c r="A288" s="146"/>
      <c r="B288" s="147" t="s">
        <v>1235</v>
      </c>
      <c r="C288" s="257">
        <v>204</v>
      </c>
      <c r="D288" s="523"/>
      <c r="E288" s="523"/>
      <c r="F288" s="523"/>
      <c r="G288" s="523"/>
      <c r="H288" s="523"/>
      <c r="I288" s="523"/>
      <c r="J288" s="523"/>
      <c r="K288" s="523"/>
      <c r="L288" s="523"/>
      <c r="M288" s="523"/>
      <c r="N288" s="531"/>
      <c r="O288" s="523"/>
      <c r="P288" s="523"/>
      <c r="Q288" s="531"/>
    </row>
    <row r="289" spans="1:17" ht="15" customHeight="1">
      <c r="A289" s="146"/>
      <c r="B289" s="147" t="s">
        <v>1236</v>
      </c>
      <c r="C289" s="257">
        <v>205</v>
      </c>
      <c r="D289" s="523"/>
      <c r="E289" s="523"/>
      <c r="F289" s="523"/>
      <c r="G289" s="523"/>
      <c r="H289" s="523"/>
      <c r="I289" s="523"/>
      <c r="J289" s="523"/>
      <c r="K289" s="523"/>
      <c r="L289" s="523"/>
      <c r="M289" s="523"/>
      <c r="N289" s="531"/>
      <c r="O289" s="523"/>
      <c r="P289" s="523"/>
      <c r="Q289" s="531"/>
    </row>
    <row r="290" spans="1:17" ht="15" customHeight="1">
      <c r="A290" s="146"/>
      <c r="B290" s="147" t="s">
        <v>1237</v>
      </c>
      <c r="C290" s="257">
        <v>206</v>
      </c>
      <c r="D290" s="523"/>
      <c r="E290" s="523"/>
      <c r="F290" s="523"/>
      <c r="G290" s="523"/>
      <c r="H290" s="523"/>
      <c r="I290" s="523"/>
      <c r="J290" s="523"/>
      <c r="K290" s="523"/>
      <c r="L290" s="523"/>
      <c r="M290" s="523"/>
      <c r="N290" s="531"/>
      <c r="O290" s="523"/>
      <c r="P290" s="523"/>
      <c r="Q290" s="531"/>
    </row>
    <row r="291" spans="1:17" ht="15" customHeight="1">
      <c r="A291" s="146"/>
      <c r="B291" s="147" t="s">
        <v>1238</v>
      </c>
      <c r="C291" s="257">
        <v>207</v>
      </c>
      <c r="D291" s="523"/>
      <c r="E291" s="523"/>
      <c r="F291" s="523"/>
      <c r="G291" s="523"/>
      <c r="H291" s="523"/>
      <c r="I291" s="523"/>
      <c r="J291" s="523"/>
      <c r="K291" s="523"/>
      <c r="L291" s="523"/>
      <c r="M291" s="523"/>
      <c r="N291" s="531"/>
      <c r="O291" s="523"/>
      <c r="P291" s="523"/>
      <c r="Q291" s="531"/>
    </row>
    <row r="292" spans="1:17" ht="15" customHeight="1">
      <c r="A292" s="146"/>
      <c r="B292" s="147" t="s">
        <v>1239</v>
      </c>
      <c r="C292" s="257">
        <v>208</v>
      </c>
      <c r="D292" s="523"/>
      <c r="E292" s="523"/>
      <c r="F292" s="523"/>
      <c r="G292" s="523"/>
      <c r="H292" s="523"/>
      <c r="I292" s="523"/>
      <c r="J292" s="523"/>
      <c r="K292" s="523"/>
      <c r="L292" s="523"/>
      <c r="M292" s="523"/>
      <c r="N292" s="531"/>
      <c r="O292" s="523"/>
      <c r="P292" s="523"/>
      <c r="Q292" s="531"/>
    </row>
    <row r="293" spans="1:17" ht="15" customHeight="1">
      <c r="A293" s="146"/>
      <c r="B293" s="147" t="s">
        <v>1240</v>
      </c>
      <c r="C293" s="257">
        <v>209</v>
      </c>
      <c r="D293" s="523"/>
      <c r="E293" s="523"/>
      <c r="F293" s="523"/>
      <c r="G293" s="523"/>
      <c r="H293" s="523"/>
      <c r="I293" s="523"/>
      <c r="J293" s="523"/>
      <c r="K293" s="523"/>
      <c r="L293" s="523"/>
      <c r="M293" s="523"/>
      <c r="N293" s="531"/>
      <c r="O293" s="523"/>
      <c r="P293" s="523"/>
      <c r="Q293" s="531"/>
    </row>
    <row r="294" spans="1:17" ht="15" customHeight="1">
      <c r="A294" s="146"/>
      <c r="B294" s="147" t="s">
        <v>1241</v>
      </c>
      <c r="C294" s="257">
        <v>210</v>
      </c>
      <c r="D294" s="523"/>
      <c r="E294" s="523"/>
      <c r="F294" s="523"/>
      <c r="G294" s="523"/>
      <c r="H294" s="523"/>
      <c r="I294" s="523"/>
      <c r="J294" s="523"/>
      <c r="K294" s="523"/>
      <c r="L294" s="523"/>
      <c r="M294" s="523"/>
      <c r="N294" s="531"/>
      <c r="O294" s="523"/>
      <c r="P294" s="523"/>
      <c r="Q294" s="531"/>
    </row>
    <row r="295" spans="1:17" ht="15" customHeight="1">
      <c r="A295" s="146"/>
      <c r="B295" s="147" t="s">
        <v>1242</v>
      </c>
      <c r="C295" s="257">
        <v>211</v>
      </c>
      <c r="D295" s="523"/>
      <c r="E295" s="523"/>
      <c r="F295" s="523"/>
      <c r="G295" s="523"/>
      <c r="H295" s="523"/>
      <c r="I295" s="523"/>
      <c r="J295" s="523"/>
      <c r="K295" s="523"/>
      <c r="L295" s="523"/>
      <c r="M295" s="523"/>
      <c r="N295" s="531"/>
      <c r="O295" s="523"/>
      <c r="P295" s="523"/>
      <c r="Q295" s="531"/>
    </row>
    <row r="296" spans="1:17" ht="15" customHeight="1">
      <c r="A296" s="146"/>
      <c r="B296" s="147" t="s">
        <v>1243</v>
      </c>
      <c r="C296" s="257">
        <v>212</v>
      </c>
      <c r="D296" s="523"/>
      <c r="E296" s="523"/>
      <c r="F296" s="523"/>
      <c r="G296" s="523"/>
      <c r="H296" s="523"/>
      <c r="I296" s="523"/>
      <c r="J296" s="523"/>
      <c r="K296" s="523"/>
      <c r="L296" s="523"/>
      <c r="M296" s="523"/>
      <c r="N296" s="531"/>
      <c r="O296" s="523"/>
      <c r="P296" s="523"/>
      <c r="Q296" s="531"/>
    </row>
    <row r="297" spans="1:17" ht="15" customHeight="1">
      <c r="A297" s="146"/>
      <c r="B297" s="147" t="s">
        <v>1244</v>
      </c>
      <c r="C297" s="257">
        <v>213</v>
      </c>
      <c r="D297" s="523"/>
      <c r="E297" s="523"/>
      <c r="F297" s="523"/>
      <c r="G297" s="523"/>
      <c r="H297" s="523"/>
      <c r="I297" s="523"/>
      <c r="J297" s="523"/>
      <c r="K297" s="523"/>
      <c r="L297" s="523"/>
      <c r="M297" s="523"/>
      <c r="N297" s="531"/>
      <c r="O297" s="523"/>
      <c r="P297" s="523"/>
      <c r="Q297" s="531"/>
    </row>
    <row r="298" spans="1:17" ht="15" customHeight="1">
      <c r="A298" s="146"/>
      <c r="B298" s="147" t="s">
        <v>1245</v>
      </c>
      <c r="C298" s="257">
        <v>214</v>
      </c>
      <c r="D298" s="523"/>
      <c r="E298" s="523"/>
      <c r="F298" s="523"/>
      <c r="G298" s="523"/>
      <c r="H298" s="523"/>
      <c r="I298" s="523"/>
      <c r="J298" s="523"/>
      <c r="K298" s="523"/>
      <c r="L298" s="523"/>
      <c r="M298" s="523"/>
      <c r="N298" s="531"/>
      <c r="O298" s="523"/>
      <c r="P298" s="523"/>
      <c r="Q298" s="531"/>
    </row>
    <row r="299" spans="1:17" ht="15" customHeight="1">
      <c r="A299" s="146"/>
      <c r="B299" s="147" t="s">
        <v>1246</v>
      </c>
      <c r="C299" s="257">
        <v>215</v>
      </c>
      <c r="D299" s="523"/>
      <c r="E299" s="523"/>
      <c r="F299" s="523"/>
      <c r="G299" s="523"/>
      <c r="H299" s="523"/>
      <c r="I299" s="523"/>
      <c r="J299" s="523"/>
      <c r="K299" s="523"/>
      <c r="L299" s="523"/>
      <c r="M299" s="523"/>
      <c r="N299" s="531"/>
      <c r="O299" s="523"/>
      <c r="P299" s="523"/>
      <c r="Q299" s="531"/>
    </row>
    <row r="300" spans="1:17" ht="15" customHeight="1">
      <c r="A300" s="146"/>
      <c r="B300" s="147" t="s">
        <v>1247</v>
      </c>
      <c r="C300" s="257">
        <v>216</v>
      </c>
      <c r="D300" s="523"/>
      <c r="E300" s="523"/>
      <c r="F300" s="523"/>
      <c r="G300" s="523"/>
      <c r="H300" s="523"/>
      <c r="I300" s="523"/>
      <c r="J300" s="523"/>
      <c r="K300" s="523"/>
      <c r="L300" s="523"/>
      <c r="M300" s="523"/>
      <c r="N300" s="531"/>
      <c r="O300" s="523"/>
      <c r="P300" s="523"/>
      <c r="Q300" s="531"/>
    </row>
    <row r="301" spans="1:17" ht="15" customHeight="1">
      <c r="A301" s="146"/>
      <c r="B301" s="147" t="s">
        <v>1248</v>
      </c>
      <c r="C301" s="257">
        <v>217</v>
      </c>
      <c r="D301" s="523"/>
      <c r="E301" s="523"/>
      <c r="F301" s="523"/>
      <c r="G301" s="523"/>
      <c r="H301" s="523"/>
      <c r="I301" s="523"/>
      <c r="J301" s="523"/>
      <c r="K301" s="523"/>
      <c r="L301" s="523"/>
      <c r="M301" s="523"/>
      <c r="N301" s="531"/>
      <c r="O301" s="523"/>
      <c r="P301" s="523"/>
      <c r="Q301" s="531"/>
    </row>
    <row r="302" spans="1:17" ht="15" customHeight="1">
      <c r="A302" s="146"/>
      <c r="B302" s="147" t="s">
        <v>1249</v>
      </c>
      <c r="C302" s="257">
        <v>218</v>
      </c>
      <c r="D302" s="523"/>
      <c r="E302" s="523"/>
      <c r="F302" s="523"/>
      <c r="G302" s="523"/>
      <c r="H302" s="523"/>
      <c r="I302" s="523"/>
      <c r="J302" s="523"/>
      <c r="K302" s="523"/>
      <c r="L302" s="523"/>
      <c r="M302" s="523"/>
      <c r="N302" s="531"/>
      <c r="O302" s="523"/>
      <c r="P302" s="523"/>
      <c r="Q302" s="531"/>
    </row>
    <row r="303" spans="1:17" ht="15" customHeight="1">
      <c r="A303" s="146"/>
      <c r="B303" s="147" t="s">
        <v>1250</v>
      </c>
      <c r="C303" s="257">
        <v>219</v>
      </c>
      <c r="D303" s="523"/>
      <c r="E303" s="523"/>
      <c r="F303" s="523"/>
      <c r="G303" s="523"/>
      <c r="H303" s="523"/>
      <c r="I303" s="523"/>
      <c r="J303" s="523"/>
      <c r="K303" s="523"/>
      <c r="L303" s="523"/>
      <c r="M303" s="523"/>
      <c r="N303" s="531"/>
      <c r="O303" s="523"/>
      <c r="P303" s="523"/>
      <c r="Q303" s="531"/>
    </row>
    <row r="304" spans="1:17" ht="15" customHeight="1">
      <c r="A304" s="146"/>
      <c r="B304" s="147" t="s">
        <v>1251</v>
      </c>
      <c r="C304" s="257">
        <v>220</v>
      </c>
      <c r="D304" s="523"/>
      <c r="E304" s="523"/>
      <c r="F304" s="523"/>
      <c r="G304" s="523"/>
      <c r="H304" s="523"/>
      <c r="I304" s="523"/>
      <c r="J304" s="523"/>
      <c r="K304" s="523"/>
      <c r="L304" s="523"/>
      <c r="M304" s="523"/>
      <c r="N304" s="531"/>
      <c r="O304" s="523"/>
      <c r="P304" s="523"/>
      <c r="Q304" s="531"/>
    </row>
    <row r="305" spans="1:17" ht="15" customHeight="1">
      <c r="A305" s="146"/>
      <c r="B305" s="147" t="s">
        <v>1252</v>
      </c>
      <c r="C305" s="257">
        <v>221</v>
      </c>
      <c r="D305" s="523"/>
      <c r="E305" s="523"/>
      <c r="F305" s="523"/>
      <c r="G305" s="523"/>
      <c r="H305" s="523"/>
      <c r="I305" s="523"/>
      <c r="J305" s="523"/>
      <c r="K305" s="523"/>
      <c r="L305" s="523"/>
      <c r="M305" s="523"/>
      <c r="N305" s="531"/>
      <c r="O305" s="523"/>
      <c r="P305" s="523"/>
      <c r="Q305" s="531"/>
    </row>
    <row r="306" spans="1:17" ht="15" customHeight="1">
      <c r="A306" s="146"/>
      <c r="B306" s="147" t="s">
        <v>1253</v>
      </c>
      <c r="C306" s="257">
        <v>222</v>
      </c>
      <c r="D306" s="523"/>
      <c r="E306" s="523"/>
      <c r="F306" s="523"/>
      <c r="G306" s="523"/>
      <c r="H306" s="523"/>
      <c r="I306" s="523"/>
      <c r="J306" s="523"/>
      <c r="K306" s="523"/>
      <c r="L306" s="523"/>
      <c r="M306" s="523"/>
      <c r="N306" s="531"/>
      <c r="O306" s="523"/>
      <c r="P306" s="523"/>
      <c r="Q306" s="531"/>
    </row>
    <row r="307" spans="1:17" ht="15" customHeight="1">
      <c r="A307" s="146"/>
      <c r="B307" s="147" t="s">
        <v>1254</v>
      </c>
      <c r="C307" s="257">
        <v>223</v>
      </c>
      <c r="D307" s="523"/>
      <c r="E307" s="523"/>
      <c r="F307" s="523"/>
      <c r="G307" s="523"/>
      <c r="H307" s="523"/>
      <c r="I307" s="523"/>
      <c r="J307" s="523"/>
      <c r="K307" s="523"/>
      <c r="L307" s="523"/>
      <c r="M307" s="523"/>
      <c r="N307" s="531"/>
      <c r="O307" s="523"/>
      <c r="P307" s="523"/>
      <c r="Q307" s="531"/>
    </row>
    <row r="308" spans="1:17" ht="15" customHeight="1">
      <c r="A308" s="146"/>
      <c r="B308" s="147" t="s">
        <v>1255</v>
      </c>
      <c r="C308" s="257">
        <v>224</v>
      </c>
      <c r="D308" s="523"/>
      <c r="E308" s="523"/>
      <c r="F308" s="523"/>
      <c r="G308" s="523"/>
      <c r="H308" s="523"/>
      <c r="I308" s="523"/>
      <c r="J308" s="523"/>
      <c r="K308" s="523"/>
      <c r="L308" s="523"/>
      <c r="M308" s="523"/>
      <c r="N308" s="531"/>
      <c r="O308" s="523"/>
      <c r="P308" s="523"/>
      <c r="Q308" s="531"/>
    </row>
    <row r="309" spans="1:17" ht="15" customHeight="1">
      <c r="A309" s="146"/>
      <c r="B309" s="147" t="s">
        <v>1256</v>
      </c>
      <c r="C309" s="257">
        <v>225</v>
      </c>
      <c r="D309" s="523"/>
      <c r="E309" s="523"/>
      <c r="F309" s="523"/>
      <c r="G309" s="523"/>
      <c r="H309" s="523"/>
      <c r="I309" s="523"/>
      <c r="J309" s="523"/>
      <c r="K309" s="523"/>
      <c r="L309" s="523"/>
      <c r="M309" s="523"/>
      <c r="N309" s="531"/>
      <c r="O309" s="523"/>
      <c r="P309" s="523"/>
      <c r="Q309" s="531"/>
    </row>
    <row r="310" spans="1:17" ht="15" customHeight="1">
      <c r="A310" s="146"/>
      <c r="B310" s="147" t="s">
        <v>1257</v>
      </c>
      <c r="C310" s="257">
        <v>226</v>
      </c>
      <c r="D310" s="523"/>
      <c r="E310" s="523"/>
      <c r="F310" s="523"/>
      <c r="G310" s="523"/>
      <c r="H310" s="523"/>
      <c r="I310" s="523"/>
      <c r="J310" s="523"/>
      <c r="K310" s="523"/>
      <c r="L310" s="523"/>
      <c r="M310" s="523"/>
      <c r="N310" s="531"/>
      <c r="O310" s="523"/>
      <c r="P310" s="523"/>
      <c r="Q310" s="531"/>
    </row>
    <row r="311" spans="1:17" ht="15" customHeight="1">
      <c r="A311" s="146"/>
      <c r="B311" s="147" t="s">
        <v>1258</v>
      </c>
      <c r="C311" s="257">
        <v>227</v>
      </c>
      <c r="D311" s="523"/>
      <c r="E311" s="523"/>
      <c r="F311" s="523"/>
      <c r="G311" s="523"/>
      <c r="H311" s="523"/>
      <c r="I311" s="523"/>
      <c r="J311" s="523"/>
      <c r="K311" s="523"/>
      <c r="L311" s="523"/>
      <c r="M311" s="523"/>
      <c r="N311" s="531"/>
      <c r="O311" s="523"/>
      <c r="P311" s="523"/>
      <c r="Q311" s="531"/>
    </row>
    <row r="312" spans="1:17" ht="15" customHeight="1">
      <c r="A312" s="146"/>
      <c r="B312" s="147" t="s">
        <v>1259</v>
      </c>
      <c r="C312" s="257">
        <v>228</v>
      </c>
      <c r="D312" s="523"/>
      <c r="E312" s="523"/>
      <c r="F312" s="523"/>
      <c r="G312" s="523"/>
      <c r="H312" s="523"/>
      <c r="I312" s="523"/>
      <c r="J312" s="523"/>
      <c r="K312" s="523"/>
      <c r="L312" s="523"/>
      <c r="M312" s="523"/>
      <c r="N312" s="531"/>
      <c r="O312" s="523"/>
      <c r="P312" s="523"/>
      <c r="Q312" s="531"/>
    </row>
    <row r="313" spans="1:17" ht="15" customHeight="1">
      <c r="A313" s="146"/>
      <c r="B313" s="147" t="s">
        <v>1260</v>
      </c>
      <c r="C313" s="257">
        <v>229</v>
      </c>
      <c r="D313" s="523"/>
      <c r="E313" s="523"/>
      <c r="F313" s="523"/>
      <c r="G313" s="523"/>
      <c r="H313" s="523"/>
      <c r="I313" s="523"/>
      <c r="J313" s="523"/>
      <c r="K313" s="523"/>
      <c r="L313" s="523"/>
      <c r="M313" s="523"/>
      <c r="N313" s="531"/>
      <c r="O313" s="523"/>
      <c r="P313" s="523"/>
      <c r="Q313" s="531"/>
    </row>
    <row r="314" spans="1:17" ht="15" customHeight="1">
      <c r="A314" s="146"/>
      <c r="B314" s="147" t="s">
        <v>1261</v>
      </c>
      <c r="C314" s="257">
        <v>230</v>
      </c>
      <c r="D314" s="523"/>
      <c r="E314" s="523"/>
      <c r="F314" s="523"/>
      <c r="G314" s="523"/>
      <c r="H314" s="523"/>
      <c r="I314" s="523"/>
      <c r="J314" s="523"/>
      <c r="K314" s="523"/>
      <c r="L314" s="523"/>
      <c r="M314" s="523"/>
      <c r="N314" s="531"/>
      <c r="O314" s="523"/>
      <c r="P314" s="523"/>
      <c r="Q314" s="531"/>
    </row>
    <row r="315" spans="1:17" ht="15" customHeight="1">
      <c r="A315" s="146"/>
      <c r="B315" s="147" t="s">
        <v>1262</v>
      </c>
      <c r="C315" s="257">
        <v>231</v>
      </c>
      <c r="D315" s="523"/>
      <c r="E315" s="523"/>
      <c r="F315" s="523"/>
      <c r="G315" s="523"/>
      <c r="H315" s="523"/>
      <c r="I315" s="523"/>
      <c r="J315" s="523"/>
      <c r="K315" s="523"/>
      <c r="L315" s="523"/>
      <c r="M315" s="523"/>
      <c r="N315" s="531"/>
      <c r="O315" s="523"/>
      <c r="P315" s="523"/>
      <c r="Q315" s="531"/>
    </row>
    <row r="316" spans="1:17" ht="15" customHeight="1">
      <c r="A316" s="146"/>
      <c r="B316" s="147" t="s">
        <v>1263</v>
      </c>
      <c r="C316" s="257">
        <v>232</v>
      </c>
      <c r="D316" s="523"/>
      <c r="E316" s="523"/>
      <c r="F316" s="523"/>
      <c r="G316" s="523"/>
      <c r="H316" s="523"/>
      <c r="I316" s="523"/>
      <c r="J316" s="523"/>
      <c r="K316" s="523"/>
      <c r="L316" s="523"/>
      <c r="M316" s="523"/>
      <c r="N316" s="531"/>
      <c r="O316" s="523"/>
      <c r="P316" s="523"/>
      <c r="Q316" s="531"/>
    </row>
    <row r="317" spans="1:17" ht="15" customHeight="1">
      <c r="A317" s="146"/>
      <c r="B317" s="147" t="s">
        <v>1264</v>
      </c>
      <c r="C317" s="257">
        <v>233</v>
      </c>
      <c r="D317" s="523"/>
      <c r="E317" s="523"/>
      <c r="F317" s="523"/>
      <c r="G317" s="523"/>
      <c r="H317" s="523"/>
      <c r="I317" s="523"/>
      <c r="J317" s="523"/>
      <c r="K317" s="523"/>
      <c r="L317" s="523"/>
      <c r="M317" s="523"/>
      <c r="N317" s="531"/>
      <c r="O317" s="523"/>
      <c r="P317" s="523"/>
      <c r="Q317" s="531"/>
    </row>
    <row r="318" spans="1:17" ht="15" customHeight="1">
      <c r="A318" s="146"/>
      <c r="B318" s="147" t="s">
        <v>1265</v>
      </c>
      <c r="C318" s="257">
        <v>234</v>
      </c>
      <c r="D318" s="523"/>
      <c r="E318" s="523"/>
      <c r="F318" s="523"/>
      <c r="G318" s="523"/>
      <c r="H318" s="523"/>
      <c r="I318" s="523"/>
      <c r="J318" s="523"/>
      <c r="K318" s="523"/>
      <c r="L318" s="523"/>
      <c r="M318" s="523"/>
      <c r="N318" s="531"/>
      <c r="O318" s="523"/>
      <c r="P318" s="523"/>
      <c r="Q318" s="531"/>
    </row>
    <row r="319" spans="1:17" ht="14.25">
      <c r="A319" s="156"/>
      <c r="B319" s="157" t="s">
        <v>1271</v>
      </c>
      <c r="C319" s="257">
        <v>235</v>
      </c>
      <c r="D319" s="709"/>
      <c r="E319" s="709"/>
      <c r="F319" s="709"/>
      <c r="G319" s="709"/>
      <c r="H319" s="709"/>
      <c r="I319" s="709"/>
      <c r="J319" s="709"/>
      <c r="K319" s="735"/>
      <c r="L319" s="735"/>
      <c r="M319" s="735"/>
      <c r="N319" s="531"/>
      <c r="O319" s="531"/>
      <c r="P319" s="531"/>
      <c r="Q319" s="531"/>
    </row>
    <row r="320" spans="1:17" ht="14.25">
      <c r="A320" s="156"/>
      <c r="B320" s="158" t="s">
        <v>1269</v>
      </c>
      <c r="C320" s="257">
        <v>236</v>
      </c>
      <c r="D320" s="709"/>
      <c r="E320" s="709"/>
      <c r="F320" s="709"/>
      <c r="G320" s="709"/>
      <c r="H320" s="709"/>
      <c r="I320" s="709"/>
      <c r="J320" s="709"/>
      <c r="K320" s="735"/>
      <c r="L320" s="735"/>
      <c r="M320" s="735"/>
      <c r="N320" s="531"/>
      <c r="O320" s="734"/>
      <c r="P320" s="734"/>
      <c r="Q320" s="531"/>
    </row>
    <row r="321" spans="1:17" ht="14.25">
      <c r="A321" s="156"/>
      <c r="B321" s="157" t="s">
        <v>1272</v>
      </c>
      <c r="C321" s="257">
        <v>237</v>
      </c>
      <c r="D321" s="709"/>
      <c r="E321" s="709"/>
      <c r="F321" s="709"/>
      <c r="G321" s="709"/>
      <c r="H321" s="709"/>
      <c r="I321" s="709"/>
      <c r="J321" s="709"/>
      <c r="K321" s="735"/>
      <c r="L321" s="735"/>
      <c r="M321" s="735"/>
      <c r="N321" s="684"/>
      <c r="O321" s="709"/>
      <c r="P321" s="709"/>
      <c r="Q321" s="684"/>
    </row>
    <row r="322" spans="4:17" ht="14.25">
      <c r="D322" s="565"/>
      <c r="E322" s="565"/>
      <c r="F322" s="565"/>
      <c r="G322" s="565"/>
      <c r="H322" s="565"/>
      <c r="I322" s="565"/>
      <c r="J322" s="565"/>
      <c r="K322" s="556"/>
      <c r="L322" s="556"/>
      <c r="M322" s="556"/>
      <c r="N322" s="556"/>
      <c r="O322" s="556"/>
      <c r="P322" s="556"/>
      <c r="Q322" s="556"/>
    </row>
    <row r="323" spans="4:17" ht="14.25">
      <c r="D323" s="565"/>
      <c r="E323" s="565"/>
      <c r="F323" s="565"/>
      <c r="G323" s="565"/>
      <c r="H323" s="565"/>
      <c r="I323" s="565"/>
      <c r="J323" s="565"/>
      <c r="K323" s="556"/>
      <c r="L323" s="556"/>
      <c r="M323" s="556"/>
      <c r="N323" s="556"/>
      <c r="O323" s="556"/>
      <c r="P323" s="556"/>
      <c r="Q323" s="556"/>
    </row>
    <row r="324" spans="4:17" ht="14.25">
      <c r="D324" s="565"/>
      <c r="E324" s="565"/>
      <c r="F324" s="565"/>
      <c r="G324" s="565"/>
      <c r="H324" s="565"/>
      <c r="I324" s="565"/>
      <c r="J324" s="565"/>
      <c r="K324" s="556"/>
      <c r="L324" s="556"/>
      <c r="M324" s="556"/>
      <c r="N324" s="556"/>
      <c r="O324" s="556"/>
      <c r="P324" s="556"/>
      <c r="Q324" s="556"/>
    </row>
    <row r="325" spans="1:17" ht="73.5" customHeight="1">
      <c r="A325" s="888" t="s">
        <v>1622</v>
      </c>
      <c r="B325" s="889"/>
      <c r="C325" s="267"/>
      <c r="D325" s="892" t="s">
        <v>1623</v>
      </c>
      <c r="E325" s="717" t="s">
        <v>1266</v>
      </c>
      <c r="F325" s="717" t="s">
        <v>1624</v>
      </c>
      <c r="G325" s="717" t="s">
        <v>1625</v>
      </c>
      <c r="H325" s="717" t="s">
        <v>1626</v>
      </c>
      <c r="I325" s="717" t="s">
        <v>1279</v>
      </c>
      <c r="J325" s="881" t="s">
        <v>1274</v>
      </c>
      <c r="K325" s="881" t="s">
        <v>1157</v>
      </c>
      <c r="L325" s="881" t="s">
        <v>1158</v>
      </c>
      <c r="M325" s="881" t="s">
        <v>1268</v>
      </c>
      <c r="N325" s="556"/>
      <c r="O325" s="556"/>
      <c r="P325" s="556"/>
      <c r="Q325" s="556"/>
    </row>
    <row r="326" spans="1:17" ht="61.5" customHeight="1">
      <c r="A326" s="890"/>
      <c r="B326" s="891"/>
      <c r="C326" s="266"/>
      <c r="D326" s="893"/>
      <c r="E326" s="717" t="s">
        <v>1273</v>
      </c>
      <c r="F326" s="717" t="s">
        <v>1273</v>
      </c>
      <c r="G326" s="717" t="s">
        <v>1273</v>
      </c>
      <c r="H326" s="717" t="s">
        <v>1273</v>
      </c>
      <c r="I326" s="717" t="s">
        <v>1273</v>
      </c>
      <c r="J326" s="881"/>
      <c r="K326" s="881"/>
      <c r="L326" s="881"/>
      <c r="M326" s="881"/>
      <c r="N326" s="556"/>
      <c r="O326" s="556"/>
      <c r="P326" s="556"/>
      <c r="Q326" s="556"/>
    </row>
    <row r="327" spans="1:17" ht="14.25">
      <c r="A327" s="146"/>
      <c r="B327" s="147" t="s">
        <v>1235</v>
      </c>
      <c r="C327" s="257">
        <v>238</v>
      </c>
      <c r="D327" s="684"/>
      <c r="E327" s="684"/>
      <c r="F327" s="684"/>
      <c r="G327" s="684"/>
      <c r="H327" s="684"/>
      <c r="I327" s="684"/>
      <c r="J327" s="718"/>
      <c r="K327" s="684"/>
      <c r="L327" s="684"/>
      <c r="M327" s="523"/>
      <c r="N327" s="556"/>
      <c r="O327" s="556"/>
      <c r="P327" s="556"/>
      <c r="Q327" s="556"/>
    </row>
    <row r="328" spans="1:17" ht="14.25">
      <c r="A328" s="146"/>
      <c r="B328" s="147" t="s">
        <v>1236</v>
      </c>
      <c r="C328" s="257">
        <v>239</v>
      </c>
      <c r="D328" s="684"/>
      <c r="E328" s="684"/>
      <c r="F328" s="684"/>
      <c r="G328" s="684"/>
      <c r="H328" s="684"/>
      <c r="I328" s="684"/>
      <c r="J328" s="718"/>
      <c r="K328" s="684"/>
      <c r="L328" s="684"/>
      <c r="M328" s="523"/>
      <c r="N328" s="556"/>
      <c r="O328" s="556"/>
      <c r="P328" s="556"/>
      <c r="Q328" s="556"/>
    </row>
    <row r="329" spans="1:17" ht="14.25">
      <c r="A329" s="146"/>
      <c r="B329" s="147" t="s">
        <v>1237</v>
      </c>
      <c r="C329" s="257">
        <v>240</v>
      </c>
      <c r="D329" s="684"/>
      <c r="E329" s="684"/>
      <c r="F329" s="684"/>
      <c r="G329" s="684"/>
      <c r="H329" s="684"/>
      <c r="I329" s="684"/>
      <c r="J329" s="718"/>
      <c r="K329" s="684"/>
      <c r="L329" s="684"/>
      <c r="M329" s="523"/>
      <c r="N329" s="556"/>
      <c r="O329" s="556"/>
      <c r="P329" s="556"/>
      <c r="Q329" s="556"/>
    </row>
    <row r="330" spans="1:17" ht="14.25">
      <c r="A330" s="146"/>
      <c r="B330" s="147" t="s">
        <v>1238</v>
      </c>
      <c r="C330" s="257">
        <v>241</v>
      </c>
      <c r="D330" s="684"/>
      <c r="E330" s="684"/>
      <c r="F330" s="684"/>
      <c r="G330" s="684"/>
      <c r="H330" s="684"/>
      <c r="I330" s="684"/>
      <c r="J330" s="718"/>
      <c r="K330" s="684"/>
      <c r="L330" s="684"/>
      <c r="M330" s="523"/>
      <c r="N330" s="556"/>
      <c r="O330" s="556"/>
      <c r="P330" s="556"/>
      <c r="Q330" s="556"/>
    </row>
    <row r="331" spans="1:17" ht="14.25">
      <c r="A331" s="146"/>
      <c r="B331" s="147" t="s">
        <v>1239</v>
      </c>
      <c r="C331" s="257">
        <v>242</v>
      </c>
      <c r="D331" s="684"/>
      <c r="E331" s="684"/>
      <c r="F331" s="684"/>
      <c r="G331" s="684"/>
      <c r="H331" s="684"/>
      <c r="I331" s="684"/>
      <c r="J331" s="718"/>
      <c r="K331" s="684"/>
      <c r="L331" s="684"/>
      <c r="M331" s="523"/>
      <c r="N331" s="556"/>
      <c r="O331" s="556"/>
      <c r="P331" s="556"/>
      <c r="Q331" s="556"/>
    </row>
    <row r="332" spans="1:17" ht="14.25">
      <c r="A332" s="146"/>
      <c r="B332" s="147" t="s">
        <v>1240</v>
      </c>
      <c r="C332" s="257">
        <v>243</v>
      </c>
      <c r="D332" s="684"/>
      <c r="E332" s="684"/>
      <c r="F332" s="684"/>
      <c r="G332" s="684"/>
      <c r="H332" s="684"/>
      <c r="I332" s="684"/>
      <c r="J332" s="718"/>
      <c r="K332" s="684"/>
      <c r="L332" s="684"/>
      <c r="M332" s="523"/>
      <c r="N332" s="556"/>
      <c r="O332" s="556"/>
      <c r="P332" s="556"/>
      <c r="Q332" s="556"/>
    </row>
    <row r="333" spans="1:17" ht="14.25">
      <c r="A333" s="146"/>
      <c r="B333" s="147" t="s">
        <v>1241</v>
      </c>
      <c r="C333" s="257">
        <v>244</v>
      </c>
      <c r="D333" s="684"/>
      <c r="E333" s="684"/>
      <c r="F333" s="684"/>
      <c r="G333" s="684"/>
      <c r="H333" s="684"/>
      <c r="I333" s="684"/>
      <c r="J333" s="718"/>
      <c r="K333" s="684"/>
      <c r="L333" s="684"/>
      <c r="M333" s="523"/>
      <c r="N333" s="556"/>
      <c r="O333" s="556"/>
      <c r="P333" s="556"/>
      <c r="Q333" s="556"/>
    </row>
    <row r="334" spans="1:17" ht="14.25">
      <c r="A334" s="146"/>
      <c r="B334" s="147" t="s">
        <v>1242</v>
      </c>
      <c r="C334" s="257">
        <v>245</v>
      </c>
      <c r="D334" s="684"/>
      <c r="E334" s="684"/>
      <c r="F334" s="684"/>
      <c r="G334" s="684"/>
      <c r="H334" s="684"/>
      <c r="I334" s="684"/>
      <c r="J334" s="718"/>
      <c r="K334" s="684"/>
      <c r="L334" s="684"/>
      <c r="M334" s="523"/>
      <c r="N334" s="556"/>
      <c r="O334" s="556"/>
      <c r="P334" s="556"/>
      <c r="Q334" s="556"/>
    </row>
    <row r="335" spans="1:17" ht="14.25">
      <c r="A335" s="146"/>
      <c r="B335" s="147" t="s">
        <v>1243</v>
      </c>
      <c r="C335" s="257">
        <v>246</v>
      </c>
      <c r="D335" s="684"/>
      <c r="E335" s="684"/>
      <c r="F335" s="684"/>
      <c r="G335" s="684"/>
      <c r="H335" s="684"/>
      <c r="I335" s="684"/>
      <c r="J335" s="718"/>
      <c r="K335" s="684"/>
      <c r="L335" s="684"/>
      <c r="M335" s="523"/>
      <c r="N335" s="556"/>
      <c r="O335" s="556"/>
      <c r="P335" s="556"/>
      <c r="Q335" s="556"/>
    </row>
    <row r="336" spans="1:17" ht="14.25">
      <c r="A336" s="146"/>
      <c r="B336" s="147" t="s">
        <v>1244</v>
      </c>
      <c r="C336" s="257">
        <v>247</v>
      </c>
      <c r="D336" s="684"/>
      <c r="E336" s="684"/>
      <c r="F336" s="684"/>
      <c r="G336" s="684"/>
      <c r="H336" s="684"/>
      <c r="I336" s="684"/>
      <c r="J336" s="718"/>
      <c r="K336" s="684"/>
      <c r="L336" s="684"/>
      <c r="M336" s="523"/>
      <c r="N336" s="556"/>
      <c r="O336" s="556"/>
      <c r="P336" s="556"/>
      <c r="Q336" s="556"/>
    </row>
    <row r="337" spans="1:17" ht="14.25">
      <c r="A337" s="146"/>
      <c r="B337" s="147" t="s">
        <v>1245</v>
      </c>
      <c r="C337" s="257">
        <v>248</v>
      </c>
      <c r="D337" s="684"/>
      <c r="E337" s="684"/>
      <c r="F337" s="684"/>
      <c r="G337" s="684"/>
      <c r="H337" s="684"/>
      <c r="I337" s="684"/>
      <c r="J337" s="718"/>
      <c r="K337" s="684"/>
      <c r="L337" s="684"/>
      <c r="M337" s="523"/>
      <c r="N337" s="556"/>
      <c r="O337" s="556"/>
      <c r="P337" s="556"/>
      <c r="Q337" s="556"/>
    </row>
    <row r="338" spans="1:17" ht="14.25">
      <c r="A338" s="146"/>
      <c r="B338" s="147" t="s">
        <v>1246</v>
      </c>
      <c r="C338" s="257">
        <v>249</v>
      </c>
      <c r="D338" s="684"/>
      <c r="E338" s="684"/>
      <c r="F338" s="684"/>
      <c r="G338" s="684"/>
      <c r="H338" s="684"/>
      <c r="I338" s="684"/>
      <c r="J338" s="718"/>
      <c r="K338" s="684"/>
      <c r="L338" s="684"/>
      <c r="M338" s="523"/>
      <c r="N338" s="556"/>
      <c r="O338" s="556"/>
      <c r="P338" s="556"/>
      <c r="Q338" s="556"/>
    </row>
    <row r="339" spans="1:17" ht="14.25">
      <c r="A339" s="146"/>
      <c r="B339" s="147" t="s">
        <v>1247</v>
      </c>
      <c r="C339" s="257">
        <v>250</v>
      </c>
      <c r="D339" s="684"/>
      <c r="E339" s="684"/>
      <c r="F339" s="684"/>
      <c r="G339" s="684"/>
      <c r="H339" s="684"/>
      <c r="I339" s="684"/>
      <c r="J339" s="718"/>
      <c r="K339" s="684"/>
      <c r="L339" s="684"/>
      <c r="M339" s="523"/>
      <c r="N339" s="556"/>
      <c r="O339" s="556"/>
      <c r="P339" s="556"/>
      <c r="Q339" s="556"/>
    </row>
    <row r="340" spans="1:17" ht="14.25">
      <c r="A340" s="146"/>
      <c r="B340" s="147" t="s">
        <v>1248</v>
      </c>
      <c r="C340" s="257">
        <v>251</v>
      </c>
      <c r="D340" s="684"/>
      <c r="E340" s="684"/>
      <c r="F340" s="684"/>
      <c r="G340" s="684"/>
      <c r="H340" s="684"/>
      <c r="I340" s="684"/>
      <c r="J340" s="718"/>
      <c r="K340" s="684"/>
      <c r="L340" s="684"/>
      <c r="M340" s="523"/>
      <c r="N340" s="556"/>
      <c r="O340" s="556"/>
      <c r="P340" s="556"/>
      <c r="Q340" s="556"/>
    </row>
    <row r="341" spans="1:17" ht="14.25">
      <c r="A341" s="146"/>
      <c r="B341" s="147" t="s">
        <v>1249</v>
      </c>
      <c r="C341" s="257">
        <v>252</v>
      </c>
      <c r="D341" s="684"/>
      <c r="E341" s="684"/>
      <c r="F341" s="684"/>
      <c r="G341" s="684"/>
      <c r="H341" s="684"/>
      <c r="I341" s="684"/>
      <c r="J341" s="718"/>
      <c r="K341" s="684"/>
      <c r="L341" s="684"/>
      <c r="M341" s="523"/>
      <c r="N341" s="556"/>
      <c r="O341" s="556"/>
      <c r="P341" s="556"/>
      <c r="Q341" s="556"/>
    </row>
    <row r="342" spans="1:17" ht="14.25">
      <c r="A342" s="146"/>
      <c r="B342" s="147" t="s">
        <v>1250</v>
      </c>
      <c r="C342" s="257">
        <v>253</v>
      </c>
      <c r="D342" s="684"/>
      <c r="E342" s="684"/>
      <c r="F342" s="684"/>
      <c r="G342" s="684"/>
      <c r="H342" s="684"/>
      <c r="I342" s="684"/>
      <c r="J342" s="718"/>
      <c r="K342" s="684"/>
      <c r="L342" s="684"/>
      <c r="M342" s="523"/>
      <c r="N342" s="556"/>
      <c r="O342" s="556"/>
      <c r="P342" s="556"/>
      <c r="Q342" s="556"/>
    </row>
    <row r="343" spans="1:17" ht="14.25">
      <c r="A343" s="146"/>
      <c r="B343" s="147" t="s">
        <v>1251</v>
      </c>
      <c r="C343" s="257">
        <v>254</v>
      </c>
      <c r="D343" s="684"/>
      <c r="E343" s="684"/>
      <c r="F343" s="684"/>
      <c r="G343" s="684"/>
      <c r="H343" s="684"/>
      <c r="I343" s="684"/>
      <c r="J343" s="718"/>
      <c r="K343" s="684"/>
      <c r="L343" s="684"/>
      <c r="M343" s="523"/>
      <c r="N343" s="556"/>
      <c r="O343" s="556"/>
      <c r="P343" s="556"/>
      <c r="Q343" s="556"/>
    </row>
    <row r="344" spans="1:17" ht="14.25">
      <c r="A344" s="146"/>
      <c r="B344" s="147" t="s">
        <v>1252</v>
      </c>
      <c r="C344" s="257">
        <v>255</v>
      </c>
      <c r="D344" s="684"/>
      <c r="E344" s="684"/>
      <c r="F344" s="684"/>
      <c r="G344" s="684"/>
      <c r="H344" s="684"/>
      <c r="I344" s="684"/>
      <c r="J344" s="718"/>
      <c r="K344" s="684"/>
      <c r="L344" s="684"/>
      <c r="M344" s="523"/>
      <c r="N344" s="556"/>
      <c r="O344" s="556"/>
      <c r="P344" s="556"/>
      <c r="Q344" s="556"/>
    </row>
    <row r="345" spans="1:17" ht="14.25">
      <c r="A345" s="146"/>
      <c r="B345" s="147" t="s">
        <v>1253</v>
      </c>
      <c r="C345" s="257">
        <v>256</v>
      </c>
      <c r="D345" s="684"/>
      <c r="E345" s="684"/>
      <c r="F345" s="684"/>
      <c r="G345" s="684"/>
      <c r="H345" s="684"/>
      <c r="I345" s="684"/>
      <c r="J345" s="718"/>
      <c r="K345" s="684"/>
      <c r="L345" s="684"/>
      <c r="M345" s="523"/>
      <c r="N345" s="556"/>
      <c r="O345" s="556"/>
      <c r="P345" s="556"/>
      <c r="Q345" s="556"/>
    </row>
    <row r="346" spans="1:17" ht="14.25">
      <c r="A346" s="146"/>
      <c r="B346" s="147" t="s">
        <v>1254</v>
      </c>
      <c r="C346" s="257">
        <v>257</v>
      </c>
      <c r="D346" s="684"/>
      <c r="E346" s="684"/>
      <c r="F346" s="684"/>
      <c r="G346" s="684"/>
      <c r="H346" s="684"/>
      <c r="I346" s="684"/>
      <c r="J346" s="718"/>
      <c r="K346" s="684"/>
      <c r="L346" s="684"/>
      <c r="M346" s="523"/>
      <c r="N346" s="556"/>
      <c r="O346" s="556"/>
      <c r="P346" s="556"/>
      <c r="Q346" s="556"/>
    </row>
    <row r="347" spans="1:17" ht="28.5">
      <c r="A347" s="156"/>
      <c r="B347" s="356" t="s">
        <v>1627</v>
      </c>
      <c r="C347" s="257">
        <v>258</v>
      </c>
      <c r="D347" s="709"/>
      <c r="E347" s="709"/>
      <c r="F347" s="709"/>
      <c r="G347" s="709"/>
      <c r="H347" s="709"/>
      <c r="I347" s="734"/>
      <c r="J347" s="531"/>
      <c r="K347" s="531"/>
      <c r="L347" s="531"/>
      <c r="M347" s="531"/>
      <c r="N347" s="556"/>
      <c r="O347" s="556"/>
      <c r="P347" s="556"/>
      <c r="Q347" s="556"/>
    </row>
    <row r="348" spans="1:17" ht="14.25">
      <c r="A348" s="156"/>
      <c r="B348" s="158" t="s">
        <v>1275</v>
      </c>
      <c r="C348" s="257">
        <v>259</v>
      </c>
      <c r="D348" s="709"/>
      <c r="E348" s="709"/>
      <c r="F348" s="709"/>
      <c r="G348" s="709"/>
      <c r="H348" s="709"/>
      <c r="I348" s="734"/>
      <c r="J348" s="531"/>
      <c r="K348" s="734"/>
      <c r="L348" s="734"/>
      <c r="M348" s="531"/>
      <c r="N348" s="556"/>
      <c r="O348" s="556"/>
      <c r="P348" s="556"/>
      <c r="Q348" s="556"/>
    </row>
    <row r="349" spans="1:17" ht="28.5">
      <c r="A349" s="156"/>
      <c r="B349" s="356" t="s">
        <v>1628</v>
      </c>
      <c r="C349" s="257">
        <v>260</v>
      </c>
      <c r="D349" s="709"/>
      <c r="E349" s="709"/>
      <c r="F349" s="709"/>
      <c r="G349" s="709"/>
      <c r="H349" s="709"/>
      <c r="I349" s="709"/>
      <c r="J349" s="684"/>
      <c r="K349" s="709"/>
      <c r="L349" s="709"/>
      <c r="M349" s="684"/>
      <c r="N349" s="556"/>
      <c r="O349" s="556"/>
      <c r="P349" s="556"/>
      <c r="Q349" s="556"/>
    </row>
    <row r="350" spans="4:17" ht="14.25">
      <c r="D350" s="565"/>
      <c r="E350" s="565"/>
      <c r="F350" s="565"/>
      <c r="G350" s="565"/>
      <c r="H350" s="565"/>
      <c r="I350" s="565"/>
      <c r="J350" s="565"/>
      <c r="K350" s="556"/>
      <c r="L350" s="556"/>
      <c r="M350" s="556"/>
      <c r="N350" s="556"/>
      <c r="O350" s="556"/>
      <c r="P350" s="556"/>
      <c r="Q350" s="556"/>
    </row>
    <row r="351" spans="4:17" ht="14.25">
      <c r="D351" s="565"/>
      <c r="E351" s="565"/>
      <c r="F351" s="565"/>
      <c r="G351" s="565"/>
      <c r="H351" s="565"/>
      <c r="I351" s="565"/>
      <c r="J351" s="565"/>
      <c r="K351" s="556"/>
      <c r="L351" s="556"/>
      <c r="M351" s="556"/>
      <c r="N351" s="556"/>
      <c r="O351" s="556"/>
      <c r="P351" s="556"/>
      <c r="Q351" s="556"/>
    </row>
    <row r="352" spans="1:17" ht="14.25">
      <c r="A352" s="884"/>
      <c r="B352" s="884"/>
      <c r="C352" s="268"/>
      <c r="D352" s="877" t="s">
        <v>1285</v>
      </c>
      <c r="E352" s="878"/>
      <c r="F352" s="877" t="s">
        <v>1278</v>
      </c>
      <c r="G352" s="885"/>
      <c r="H352" s="885"/>
      <c r="I352" s="885"/>
      <c r="J352" s="885"/>
      <c r="K352" s="885"/>
      <c r="L352" s="878"/>
      <c r="M352" s="732"/>
      <c r="N352" s="732"/>
      <c r="O352" s="732"/>
      <c r="P352" s="732"/>
      <c r="Q352" s="556"/>
    </row>
    <row r="353" spans="1:17" ht="85.5">
      <c r="A353" s="886" t="s">
        <v>1276</v>
      </c>
      <c r="B353" s="887"/>
      <c r="C353" s="269"/>
      <c r="D353" s="717" t="s">
        <v>1280</v>
      </c>
      <c r="E353" s="717" t="s">
        <v>1281</v>
      </c>
      <c r="F353" s="717" t="s">
        <v>1280</v>
      </c>
      <c r="G353" s="717" t="s">
        <v>1560</v>
      </c>
      <c r="H353" s="717" t="s">
        <v>1282</v>
      </c>
      <c r="I353" s="717" t="s">
        <v>1561</v>
      </c>
      <c r="J353" s="717" t="s">
        <v>1284</v>
      </c>
      <c r="K353" s="717" t="s">
        <v>1562</v>
      </c>
      <c r="L353" s="717" t="s">
        <v>1283</v>
      </c>
      <c r="M353" s="733" t="s">
        <v>1267</v>
      </c>
      <c r="N353" s="733" t="s">
        <v>1157</v>
      </c>
      <c r="O353" s="733" t="s">
        <v>1158</v>
      </c>
      <c r="P353" s="733" t="s">
        <v>1268</v>
      </c>
      <c r="Q353" s="556"/>
    </row>
    <row r="354" spans="1:17" ht="14.25">
      <c r="A354" s="146"/>
      <c r="B354" s="158" t="s">
        <v>1235</v>
      </c>
      <c r="C354" s="270">
        <v>261</v>
      </c>
      <c r="D354" s="709"/>
      <c r="E354" s="709"/>
      <c r="F354" s="684"/>
      <c r="G354" s="684"/>
      <c r="H354" s="684"/>
      <c r="I354" s="684"/>
      <c r="J354" s="684"/>
      <c r="K354" s="684"/>
      <c r="L354" s="684"/>
      <c r="M354" s="684"/>
      <c r="N354" s="709"/>
      <c r="O354" s="709"/>
      <c r="P354" s="709"/>
      <c r="Q354" s="556"/>
    </row>
    <row r="355" spans="1:17" ht="14.25">
      <c r="A355" s="159"/>
      <c r="B355" s="158" t="s">
        <v>1236</v>
      </c>
      <c r="C355" s="270">
        <v>262</v>
      </c>
      <c r="D355" s="709"/>
      <c r="E355" s="709"/>
      <c r="F355" s="684"/>
      <c r="G355" s="684"/>
      <c r="H355" s="684"/>
      <c r="I355" s="684"/>
      <c r="J355" s="684"/>
      <c r="K355" s="684"/>
      <c r="L355" s="684"/>
      <c r="M355" s="684"/>
      <c r="N355" s="709"/>
      <c r="O355" s="709"/>
      <c r="P355" s="709"/>
      <c r="Q355" s="631"/>
    </row>
    <row r="356" spans="1:17" ht="14.25">
      <c r="A356" s="159"/>
      <c r="B356" s="158" t="s">
        <v>1237</v>
      </c>
      <c r="C356" s="270">
        <v>263</v>
      </c>
      <c r="D356" s="709"/>
      <c r="E356" s="709"/>
      <c r="F356" s="684"/>
      <c r="G356" s="684"/>
      <c r="H356" s="684"/>
      <c r="I356" s="684"/>
      <c r="J356" s="684"/>
      <c r="K356" s="684"/>
      <c r="L356" s="684"/>
      <c r="M356" s="684"/>
      <c r="N356" s="709"/>
      <c r="O356" s="709"/>
      <c r="P356" s="709"/>
      <c r="Q356" s="631"/>
    </row>
    <row r="357" spans="1:17" ht="14.25">
      <c r="A357" s="159"/>
      <c r="B357" s="158" t="s">
        <v>1238</v>
      </c>
      <c r="C357" s="270">
        <v>264</v>
      </c>
      <c r="D357" s="709"/>
      <c r="E357" s="709"/>
      <c r="F357" s="684"/>
      <c r="G357" s="684"/>
      <c r="H357" s="684"/>
      <c r="I357" s="684"/>
      <c r="J357" s="684"/>
      <c r="K357" s="684"/>
      <c r="L357" s="684"/>
      <c r="M357" s="684"/>
      <c r="N357" s="709"/>
      <c r="O357" s="709"/>
      <c r="P357" s="709"/>
      <c r="Q357" s="631"/>
    </row>
    <row r="358" spans="1:17" ht="14.25">
      <c r="A358" s="159"/>
      <c r="B358" s="158" t="s">
        <v>1239</v>
      </c>
      <c r="C358" s="270">
        <v>265</v>
      </c>
      <c r="D358" s="709"/>
      <c r="E358" s="709"/>
      <c r="F358" s="684"/>
      <c r="G358" s="684"/>
      <c r="H358" s="684"/>
      <c r="I358" s="684"/>
      <c r="J358" s="684"/>
      <c r="K358" s="684"/>
      <c r="L358" s="684"/>
      <c r="M358" s="684"/>
      <c r="N358" s="709"/>
      <c r="O358" s="709"/>
      <c r="P358" s="709"/>
      <c r="Q358" s="631"/>
    </row>
    <row r="359" spans="1:17" ht="14.25">
      <c r="A359" s="159"/>
      <c r="B359" s="158" t="s">
        <v>1240</v>
      </c>
      <c r="C359" s="270">
        <v>266</v>
      </c>
      <c r="D359" s="709"/>
      <c r="E359" s="709"/>
      <c r="F359" s="684"/>
      <c r="G359" s="684"/>
      <c r="H359" s="684"/>
      <c r="I359" s="684"/>
      <c r="J359" s="684"/>
      <c r="K359" s="684"/>
      <c r="L359" s="684"/>
      <c r="M359" s="684"/>
      <c r="N359" s="709"/>
      <c r="O359" s="709"/>
      <c r="P359" s="709"/>
      <c r="Q359" s="631"/>
    </row>
    <row r="360" spans="1:17" ht="14.25">
      <c r="A360" s="159"/>
      <c r="B360" s="158" t="s">
        <v>1241</v>
      </c>
      <c r="C360" s="270">
        <v>267</v>
      </c>
      <c r="D360" s="709"/>
      <c r="E360" s="709"/>
      <c r="F360" s="684"/>
      <c r="G360" s="684"/>
      <c r="H360" s="684"/>
      <c r="I360" s="684"/>
      <c r="J360" s="684"/>
      <c r="K360" s="684"/>
      <c r="L360" s="684"/>
      <c r="M360" s="684"/>
      <c r="N360" s="709"/>
      <c r="O360" s="709"/>
      <c r="P360" s="709"/>
      <c r="Q360" s="631"/>
    </row>
    <row r="361" spans="1:17" ht="14.25">
      <c r="A361" s="159"/>
      <c r="B361" s="158" t="s">
        <v>1242</v>
      </c>
      <c r="C361" s="270">
        <v>268</v>
      </c>
      <c r="D361" s="709"/>
      <c r="E361" s="709"/>
      <c r="F361" s="684"/>
      <c r="G361" s="684"/>
      <c r="H361" s="684"/>
      <c r="I361" s="684"/>
      <c r="J361" s="684"/>
      <c r="K361" s="684"/>
      <c r="L361" s="684"/>
      <c r="M361" s="684"/>
      <c r="N361" s="709"/>
      <c r="O361" s="709"/>
      <c r="P361" s="709"/>
      <c r="Q361" s="631"/>
    </row>
    <row r="362" spans="1:17" ht="14.25">
      <c r="A362" s="159"/>
      <c r="B362" s="158" t="s">
        <v>1243</v>
      </c>
      <c r="C362" s="270">
        <v>269</v>
      </c>
      <c r="D362" s="709"/>
      <c r="E362" s="709"/>
      <c r="F362" s="684"/>
      <c r="G362" s="684"/>
      <c r="H362" s="684"/>
      <c r="I362" s="684"/>
      <c r="J362" s="684"/>
      <c r="K362" s="684"/>
      <c r="L362" s="684"/>
      <c r="M362" s="684"/>
      <c r="N362" s="709"/>
      <c r="O362" s="709"/>
      <c r="P362" s="709"/>
      <c r="Q362" s="556"/>
    </row>
    <row r="363" spans="1:17" ht="14.25">
      <c r="A363" s="159"/>
      <c r="B363" s="158" t="s">
        <v>1244</v>
      </c>
      <c r="C363" s="270">
        <v>270</v>
      </c>
      <c r="D363" s="709"/>
      <c r="E363" s="709"/>
      <c r="F363" s="684"/>
      <c r="G363" s="684"/>
      <c r="H363" s="684"/>
      <c r="I363" s="684"/>
      <c r="J363" s="684"/>
      <c r="K363" s="684"/>
      <c r="L363" s="684"/>
      <c r="M363" s="684"/>
      <c r="N363" s="709"/>
      <c r="O363" s="709"/>
      <c r="P363" s="709"/>
      <c r="Q363" s="556"/>
    </row>
    <row r="364" spans="1:17" ht="14.25">
      <c r="A364" s="159"/>
      <c r="B364" s="158" t="s">
        <v>1245</v>
      </c>
      <c r="C364" s="270">
        <v>271</v>
      </c>
      <c r="D364" s="709"/>
      <c r="E364" s="709"/>
      <c r="F364" s="684"/>
      <c r="G364" s="684"/>
      <c r="H364" s="684"/>
      <c r="I364" s="684"/>
      <c r="J364" s="684"/>
      <c r="K364" s="684"/>
      <c r="L364" s="684"/>
      <c r="M364" s="684"/>
      <c r="N364" s="709"/>
      <c r="O364" s="709"/>
      <c r="P364" s="709"/>
      <c r="Q364" s="556"/>
    </row>
    <row r="365" spans="1:17" ht="14.25">
      <c r="A365" s="159"/>
      <c r="B365" s="158" t="s">
        <v>1246</v>
      </c>
      <c r="C365" s="270">
        <v>272</v>
      </c>
      <c r="D365" s="709"/>
      <c r="E365" s="709"/>
      <c r="F365" s="684"/>
      <c r="G365" s="684"/>
      <c r="H365" s="684"/>
      <c r="I365" s="684"/>
      <c r="J365" s="684"/>
      <c r="K365" s="684"/>
      <c r="L365" s="684"/>
      <c r="M365" s="684"/>
      <c r="N365" s="709"/>
      <c r="O365" s="709"/>
      <c r="P365" s="709"/>
      <c r="Q365" s="556"/>
    </row>
    <row r="366" spans="1:17" ht="14.25">
      <c r="A366" s="159"/>
      <c r="B366" s="158" t="s">
        <v>1247</v>
      </c>
      <c r="C366" s="270">
        <v>273</v>
      </c>
      <c r="D366" s="709"/>
      <c r="E366" s="709"/>
      <c r="F366" s="684"/>
      <c r="G366" s="684"/>
      <c r="H366" s="684"/>
      <c r="I366" s="684"/>
      <c r="J366" s="684"/>
      <c r="K366" s="684"/>
      <c r="L366" s="684"/>
      <c r="M366" s="684"/>
      <c r="N366" s="709"/>
      <c r="O366" s="709"/>
      <c r="P366" s="709"/>
      <c r="Q366" s="556"/>
    </row>
    <row r="367" spans="1:17" ht="14.25">
      <c r="A367" s="159"/>
      <c r="B367" s="158" t="s">
        <v>1248</v>
      </c>
      <c r="C367" s="270">
        <v>274</v>
      </c>
      <c r="D367" s="709"/>
      <c r="E367" s="709"/>
      <c r="F367" s="684"/>
      <c r="G367" s="684"/>
      <c r="H367" s="684"/>
      <c r="I367" s="684"/>
      <c r="J367" s="684"/>
      <c r="K367" s="684"/>
      <c r="L367" s="684"/>
      <c r="M367" s="684"/>
      <c r="N367" s="709"/>
      <c r="O367" s="709"/>
      <c r="P367" s="709"/>
      <c r="Q367" s="556"/>
    </row>
    <row r="368" spans="1:17" ht="14.25">
      <c r="A368" s="159"/>
      <c r="B368" s="158" t="s">
        <v>1249</v>
      </c>
      <c r="C368" s="270">
        <v>275</v>
      </c>
      <c r="D368" s="709"/>
      <c r="E368" s="709"/>
      <c r="F368" s="684"/>
      <c r="G368" s="684"/>
      <c r="H368" s="684"/>
      <c r="I368" s="684"/>
      <c r="J368" s="684"/>
      <c r="K368" s="684"/>
      <c r="L368" s="684"/>
      <c r="M368" s="684"/>
      <c r="N368" s="709"/>
      <c r="O368" s="709"/>
      <c r="P368" s="709"/>
      <c r="Q368" s="556"/>
    </row>
    <row r="369" spans="1:17" ht="11.25" customHeight="1">
      <c r="A369" s="159"/>
      <c r="B369" s="158" t="s">
        <v>1250</v>
      </c>
      <c r="C369" s="270">
        <v>276</v>
      </c>
      <c r="D369" s="709"/>
      <c r="E369" s="709"/>
      <c r="F369" s="684"/>
      <c r="G369" s="684"/>
      <c r="H369" s="684"/>
      <c r="I369" s="684"/>
      <c r="J369" s="684"/>
      <c r="K369" s="684"/>
      <c r="L369" s="684"/>
      <c r="M369" s="684"/>
      <c r="N369" s="709"/>
      <c r="O369" s="709"/>
      <c r="P369" s="709"/>
      <c r="Q369" s="556"/>
    </row>
    <row r="370" spans="1:17" ht="14.25">
      <c r="A370" s="159"/>
      <c r="B370" s="158" t="s">
        <v>1251</v>
      </c>
      <c r="C370" s="270">
        <v>277</v>
      </c>
      <c r="D370" s="709"/>
      <c r="E370" s="709"/>
      <c r="F370" s="684"/>
      <c r="G370" s="684"/>
      <c r="H370" s="684"/>
      <c r="I370" s="684"/>
      <c r="J370" s="684"/>
      <c r="K370" s="684"/>
      <c r="L370" s="684"/>
      <c r="M370" s="684"/>
      <c r="N370" s="709"/>
      <c r="O370" s="709"/>
      <c r="P370" s="709"/>
      <c r="Q370" s="556"/>
    </row>
    <row r="371" spans="1:17" ht="14.25">
      <c r="A371" s="159"/>
      <c r="B371" s="158" t="s">
        <v>1252</v>
      </c>
      <c r="C371" s="270">
        <v>278</v>
      </c>
      <c r="D371" s="709"/>
      <c r="E371" s="709"/>
      <c r="F371" s="684"/>
      <c r="G371" s="684"/>
      <c r="H371" s="684"/>
      <c r="I371" s="684"/>
      <c r="J371" s="684"/>
      <c r="K371" s="684"/>
      <c r="L371" s="684"/>
      <c r="M371" s="684"/>
      <c r="N371" s="709"/>
      <c r="O371" s="709"/>
      <c r="P371" s="709"/>
      <c r="Q371" s="556"/>
    </row>
    <row r="372" spans="1:17" ht="14.25">
      <c r="A372" s="159"/>
      <c r="B372" s="158" t="s">
        <v>1253</v>
      </c>
      <c r="C372" s="270">
        <v>279</v>
      </c>
      <c r="D372" s="709"/>
      <c r="E372" s="709"/>
      <c r="F372" s="684"/>
      <c r="G372" s="684"/>
      <c r="H372" s="684"/>
      <c r="I372" s="684"/>
      <c r="J372" s="684"/>
      <c r="K372" s="684"/>
      <c r="L372" s="684"/>
      <c r="M372" s="684"/>
      <c r="N372" s="709"/>
      <c r="O372" s="709"/>
      <c r="P372" s="709"/>
      <c r="Q372" s="556"/>
    </row>
    <row r="373" spans="1:17" ht="14.25">
      <c r="A373" s="159"/>
      <c r="B373" s="158" t="s">
        <v>1254</v>
      </c>
      <c r="C373" s="270">
        <v>280</v>
      </c>
      <c r="D373" s="709"/>
      <c r="E373" s="709"/>
      <c r="F373" s="684"/>
      <c r="G373" s="684"/>
      <c r="H373" s="684"/>
      <c r="I373" s="684"/>
      <c r="J373" s="684"/>
      <c r="K373" s="684"/>
      <c r="L373" s="684"/>
      <c r="M373" s="684"/>
      <c r="N373" s="709"/>
      <c r="O373" s="709"/>
      <c r="P373" s="709"/>
      <c r="Q373" s="556"/>
    </row>
    <row r="374" spans="1:17" ht="14.25">
      <c r="A374" s="160"/>
      <c r="B374" s="157" t="s">
        <v>1277</v>
      </c>
      <c r="C374" s="270">
        <v>281</v>
      </c>
      <c r="D374" s="684"/>
      <c r="E374" s="684"/>
      <c r="F374" s="709"/>
      <c r="G374" s="709"/>
      <c r="H374" s="709"/>
      <c r="I374" s="709"/>
      <c r="J374" s="709"/>
      <c r="K374" s="709"/>
      <c r="L374" s="709"/>
      <c r="M374" s="531"/>
      <c r="N374" s="523"/>
      <c r="O374" s="523"/>
      <c r="P374" s="531"/>
      <c r="Q374" s="556"/>
    </row>
  </sheetData>
  <sheetProtection password="DAB2" sheet="1" objects="1" scenarios="1"/>
  <mergeCells count="26">
    <mergeCell ref="A353:B353"/>
    <mergeCell ref="A325:B326"/>
    <mergeCell ref="D325:D326"/>
    <mergeCell ref="A286:B287"/>
    <mergeCell ref="D286:E286"/>
    <mergeCell ref="F286:G286"/>
    <mergeCell ref="H286:I286"/>
    <mergeCell ref="O286:O287"/>
    <mergeCell ref="A200:B200"/>
    <mergeCell ref="A210:B210"/>
    <mergeCell ref="A352:B352"/>
    <mergeCell ref="D352:E352"/>
    <mergeCell ref="F352:L352"/>
    <mergeCell ref="K325:K326"/>
    <mergeCell ref="L325:L326"/>
    <mergeCell ref="M325:M326"/>
    <mergeCell ref="K210:L210"/>
    <mergeCell ref="K211:L211"/>
    <mergeCell ref="M215:N215"/>
    <mergeCell ref="M216:N216"/>
    <mergeCell ref="Q286:Q287"/>
    <mergeCell ref="J325:J326"/>
    <mergeCell ref="P286:P287"/>
    <mergeCell ref="J286:K286"/>
    <mergeCell ref="L286:M286"/>
    <mergeCell ref="N286:N287"/>
  </mergeCells>
  <printOptions/>
  <pageMargins left="0.7086614173228347" right="0.7086614173228347" top="0.7480314960629921" bottom="0.7480314960629921" header="0.31496062992125984" footer="0.31496062992125984"/>
  <pageSetup fitToHeight="10" fitToWidth="1" horizontalDpi="600" verticalDpi="600" orientation="portrait" paperSize="8" scale="25" r:id="rId1"/>
  <headerFooter differentFirst="1">
    <firstFooter>&amp;C&amp;[213/&amp;[268</firstFooter>
  </headerFooter>
</worksheet>
</file>

<file path=xl/worksheets/sheet15.xml><?xml version="1.0" encoding="utf-8"?>
<worksheet xmlns="http://schemas.openxmlformats.org/spreadsheetml/2006/main" xmlns:r="http://schemas.openxmlformats.org/officeDocument/2006/relationships">
  <sheetPr>
    <tabColor rgb="FF00B0F0"/>
    <pageSetUpPr fitToPage="1"/>
  </sheetPr>
  <dimension ref="A1:F40"/>
  <sheetViews>
    <sheetView zoomScale="90" zoomScaleNormal="90" zoomScalePageLayoutView="0" workbookViewId="0" topLeftCell="A1">
      <selection activeCell="F32" sqref="F32"/>
    </sheetView>
  </sheetViews>
  <sheetFormatPr defaultColWidth="9.140625" defaultRowHeight="15"/>
  <cols>
    <col min="1" max="1" width="9.140625" style="1" customWidth="1"/>
    <col min="2" max="2" width="63.28125" style="1" customWidth="1"/>
    <col min="3" max="3" width="9.00390625" style="280" customWidth="1"/>
    <col min="4" max="4" width="27.00390625" style="1" customWidth="1"/>
    <col min="5" max="5" width="19.57421875" style="1" customWidth="1"/>
    <col min="6" max="16384" width="9.140625" style="1" customWidth="1"/>
  </cols>
  <sheetData>
    <row r="1" spans="1:3" s="12" customFormat="1" ht="15">
      <c r="A1" s="172"/>
      <c r="C1" s="271"/>
    </row>
    <row r="2" spans="1:6" ht="15">
      <c r="A2" s="6" t="s">
        <v>24</v>
      </c>
      <c r="B2" s="94"/>
      <c r="C2" s="272"/>
      <c r="D2" s="50"/>
      <c r="E2" s="176"/>
      <c r="F2" s="177" t="s">
        <v>424</v>
      </c>
    </row>
    <row r="3" spans="1:6" ht="15">
      <c r="A3" s="6" t="s">
        <v>650</v>
      </c>
      <c r="B3" s="18"/>
      <c r="C3" s="106"/>
      <c r="D3" s="60"/>
      <c r="E3" s="178"/>
      <c r="F3" s="175" t="s">
        <v>425</v>
      </c>
    </row>
    <row r="4" spans="1:6" ht="15">
      <c r="A4" s="6"/>
      <c r="B4" s="18"/>
      <c r="C4" s="106"/>
      <c r="D4" s="60"/>
      <c r="E4" s="793"/>
      <c r="F4" s="812"/>
    </row>
    <row r="5" spans="1:5" ht="14.25">
      <c r="A5" s="6"/>
      <c r="B5" s="18"/>
      <c r="C5" s="106"/>
      <c r="D5" s="60"/>
      <c r="E5" s="60"/>
    </row>
    <row r="6" spans="1:5" ht="14.25">
      <c r="A6" s="162"/>
      <c r="B6" s="246" t="s">
        <v>330</v>
      </c>
      <c r="C6" s="273">
        <v>1</v>
      </c>
      <c r="D6" s="248"/>
      <c r="E6" s="52"/>
    </row>
    <row r="7" spans="1:5" ht="14.25">
      <c r="A7" s="162"/>
      <c r="B7" s="130" t="s">
        <v>414</v>
      </c>
      <c r="C7" s="274">
        <v>2</v>
      </c>
      <c r="D7" s="132"/>
      <c r="E7" s="57"/>
    </row>
    <row r="8" spans="1:5" ht="14.25">
      <c r="A8" s="162"/>
      <c r="B8" s="38"/>
      <c r="C8" s="275"/>
      <c r="D8" s="82"/>
      <c r="E8" s="12"/>
    </row>
    <row r="9" spans="1:5" ht="14.25">
      <c r="A9" s="62"/>
      <c r="B9" s="38"/>
      <c r="C9" s="275"/>
      <c r="D9" s="123" t="s">
        <v>668</v>
      </c>
      <c r="E9" s="12"/>
    </row>
    <row r="10" spans="1:5" ht="14.25">
      <c r="A10" s="62"/>
      <c r="B10" s="102" t="s">
        <v>651</v>
      </c>
      <c r="C10" s="276"/>
      <c r="D10" s="82"/>
      <c r="E10" s="12"/>
    </row>
    <row r="11" spans="1:5" ht="14.25">
      <c r="A11" s="62"/>
      <c r="B11" s="102"/>
      <c r="C11" s="276"/>
      <c r="D11" s="82"/>
      <c r="E11" s="12"/>
    </row>
    <row r="12" spans="1:5" ht="14.25">
      <c r="A12" s="62"/>
      <c r="B12" s="38"/>
      <c r="C12" s="275"/>
      <c r="D12" s="123"/>
      <c r="E12" s="12"/>
    </row>
    <row r="13" spans="1:5" ht="14.25">
      <c r="A13" s="81"/>
      <c r="B13" s="102"/>
      <c r="C13" s="276"/>
      <c r="D13" s="163"/>
      <c r="E13" s="12"/>
    </row>
    <row r="14" spans="1:5" ht="14.25">
      <c r="A14" s="83"/>
      <c r="B14" s="65" t="s">
        <v>652</v>
      </c>
      <c r="C14" s="277">
        <v>3</v>
      </c>
      <c r="D14" s="623"/>
      <c r="E14" s="529"/>
    </row>
    <row r="15" spans="1:5" ht="14.25">
      <c r="A15" s="83"/>
      <c r="B15" s="65" t="s">
        <v>653</v>
      </c>
      <c r="C15" s="277">
        <v>4</v>
      </c>
      <c r="D15" s="623"/>
      <c r="E15" s="529"/>
    </row>
    <row r="16" spans="1:5" ht="28.5">
      <c r="A16" s="83"/>
      <c r="B16" s="65" t="s">
        <v>654</v>
      </c>
      <c r="C16" s="277">
        <v>5</v>
      </c>
      <c r="D16" s="623"/>
      <c r="E16" s="529"/>
    </row>
    <row r="17" spans="1:5" ht="28.5">
      <c r="A17" s="83"/>
      <c r="B17" s="85" t="s">
        <v>655</v>
      </c>
      <c r="C17" s="277">
        <v>6</v>
      </c>
      <c r="D17" s="629"/>
      <c r="E17" s="529"/>
    </row>
    <row r="18" spans="1:5" ht="14.25">
      <c r="A18" s="83"/>
      <c r="B18" s="85"/>
      <c r="C18" s="278"/>
      <c r="D18" s="736"/>
      <c r="E18" s="529"/>
    </row>
    <row r="19" spans="1:5" ht="14.25">
      <c r="A19" s="83"/>
      <c r="B19" s="65" t="s">
        <v>656</v>
      </c>
      <c r="C19" s="277">
        <v>7</v>
      </c>
      <c r="D19" s="623"/>
      <c r="E19" s="529"/>
    </row>
    <row r="20" spans="1:5" ht="14.25">
      <c r="A20" s="83"/>
      <c r="B20" s="65" t="s">
        <v>657</v>
      </c>
      <c r="C20" s="277">
        <v>8</v>
      </c>
      <c r="D20" s="623"/>
      <c r="E20" s="529"/>
    </row>
    <row r="21" spans="1:5" ht="14.25">
      <c r="A21" s="83"/>
      <c r="B21" s="65" t="s">
        <v>658</v>
      </c>
      <c r="C21" s="277">
        <v>9</v>
      </c>
      <c r="D21" s="623"/>
      <c r="E21" s="529"/>
    </row>
    <row r="22" spans="1:5" ht="28.5">
      <c r="A22" s="83"/>
      <c r="B22" s="65" t="s">
        <v>659</v>
      </c>
      <c r="C22" s="277">
        <v>10</v>
      </c>
      <c r="D22" s="623"/>
      <c r="E22" s="529"/>
    </row>
    <row r="23" spans="1:5" ht="28.5">
      <c r="A23" s="83"/>
      <c r="B23" s="65" t="s">
        <v>660</v>
      </c>
      <c r="C23" s="277">
        <v>11</v>
      </c>
      <c r="D23" s="623"/>
      <c r="E23" s="529"/>
    </row>
    <row r="24" spans="1:5" ht="28.5">
      <c r="A24" s="83"/>
      <c r="B24" s="65" t="s">
        <v>661</v>
      </c>
      <c r="C24" s="277">
        <v>12</v>
      </c>
      <c r="D24" s="623"/>
      <c r="E24" s="529"/>
    </row>
    <row r="25" spans="1:5" ht="28.5">
      <c r="A25" s="83"/>
      <c r="B25" s="85" t="s">
        <v>662</v>
      </c>
      <c r="C25" s="277">
        <v>13</v>
      </c>
      <c r="D25" s="629"/>
      <c r="E25" s="529"/>
    </row>
    <row r="26" spans="1:5" ht="14.25">
      <c r="A26" s="83"/>
      <c r="B26" s="85"/>
      <c r="C26" s="278"/>
      <c r="D26" s="626"/>
      <c r="E26" s="529"/>
    </row>
    <row r="27" spans="1:5" ht="28.5">
      <c r="A27" s="83"/>
      <c r="B27" s="65" t="s">
        <v>664</v>
      </c>
      <c r="C27" s="277">
        <v>14</v>
      </c>
      <c r="D27" s="629"/>
      <c r="E27" s="529"/>
    </row>
    <row r="28" spans="1:5" ht="28.5">
      <c r="A28" s="83"/>
      <c r="B28" s="65" t="s">
        <v>663</v>
      </c>
      <c r="C28" s="277">
        <v>15</v>
      </c>
      <c r="D28" s="629"/>
      <c r="E28" s="529"/>
    </row>
    <row r="29" spans="1:5" ht="28.5">
      <c r="A29" s="83"/>
      <c r="B29" s="65" t="s">
        <v>665</v>
      </c>
      <c r="C29" s="277">
        <v>16</v>
      </c>
      <c r="D29" s="629"/>
      <c r="E29" s="529"/>
    </row>
    <row r="30" spans="1:5" ht="14.25">
      <c r="A30" s="83"/>
      <c r="B30" s="65"/>
      <c r="C30" s="277">
        <v>17</v>
      </c>
      <c r="D30" s="623"/>
      <c r="E30" s="529"/>
    </row>
    <row r="31" spans="1:5" ht="14.25">
      <c r="A31" s="83"/>
      <c r="B31" s="65" t="s">
        <v>666</v>
      </c>
      <c r="C31" s="277">
        <v>18</v>
      </c>
      <c r="D31" s="623"/>
      <c r="E31" s="529"/>
    </row>
    <row r="32" spans="1:5" ht="14.25">
      <c r="A32" s="83"/>
      <c r="B32" s="65"/>
      <c r="C32" s="277">
        <v>19</v>
      </c>
      <c r="D32" s="623"/>
      <c r="E32" s="529"/>
    </row>
    <row r="33" spans="1:5" ht="14.25">
      <c r="A33" s="83"/>
      <c r="B33" s="85" t="s">
        <v>667</v>
      </c>
      <c r="C33" s="277">
        <v>20</v>
      </c>
      <c r="D33" s="629"/>
      <c r="E33" s="529"/>
    </row>
    <row r="34" spans="1:5" ht="14.25">
      <c r="A34" s="164"/>
      <c r="B34" s="165"/>
      <c r="C34" s="279"/>
      <c r="D34" s="166"/>
      <c r="E34" s="12"/>
    </row>
    <row r="35" spans="1:5" ht="14.25">
      <c r="A35" s="161"/>
      <c r="B35" s="65"/>
      <c r="C35" s="277"/>
      <c r="D35" s="67"/>
      <c r="E35" s="12"/>
    </row>
    <row r="36" spans="2:3" ht="14.25">
      <c r="B36" s="3"/>
      <c r="C36" s="225"/>
    </row>
    <row r="37" spans="2:3" ht="14.25">
      <c r="B37" s="3"/>
      <c r="C37" s="225"/>
    </row>
    <row r="38" spans="2:3" ht="14.25">
      <c r="B38" s="3"/>
      <c r="C38" s="225"/>
    </row>
    <row r="39" spans="2:3" ht="14.25">
      <c r="B39" s="3"/>
      <c r="C39" s="225"/>
    </row>
    <row r="40" spans="2:3" ht="14.25">
      <c r="B40" s="3"/>
      <c r="C40" s="225"/>
    </row>
  </sheetData>
  <sheetProtection password="DAB2" sheet="1" objects="1" scenarios="1"/>
  <printOptions/>
  <pageMargins left="0.7086614173228347" right="0.7086614173228347" top="0.7480314960629921" bottom="0.7480314960629921" header="0.31496062992125984" footer="0.31496062992125984"/>
  <pageSetup fitToHeight="10" fitToWidth="1" horizontalDpi="600" verticalDpi="600" orientation="portrait" paperSize="9" scale="68" r:id="rId1"/>
  <headerFooter differentFirst="1">
    <firstFooter>&amp;C&amp;[218/&amp;[268</firstFooter>
  </headerFooter>
</worksheet>
</file>

<file path=xl/worksheets/sheet16.xml><?xml version="1.0" encoding="utf-8"?>
<worksheet xmlns="http://schemas.openxmlformats.org/spreadsheetml/2006/main" xmlns:r="http://schemas.openxmlformats.org/officeDocument/2006/relationships">
  <sheetPr>
    <tabColor rgb="FF00B0F0"/>
    <pageSetUpPr fitToPage="1"/>
  </sheetPr>
  <dimension ref="A1:J53"/>
  <sheetViews>
    <sheetView zoomScale="75" zoomScaleNormal="75" zoomScalePageLayoutView="0" workbookViewId="0" topLeftCell="A1">
      <selection activeCell="E13" sqref="E13"/>
    </sheetView>
  </sheetViews>
  <sheetFormatPr defaultColWidth="9.140625" defaultRowHeight="15"/>
  <cols>
    <col min="1" max="1" width="9.140625" style="1" customWidth="1"/>
    <col min="2" max="2" width="66.140625" style="1" customWidth="1"/>
    <col min="3" max="3" width="9.28125" style="1" customWidth="1"/>
    <col min="4" max="4" width="23.57421875" style="1" customWidth="1"/>
    <col min="5" max="5" width="15.8515625" style="1" customWidth="1"/>
    <col min="6" max="6" width="26.421875" style="1" customWidth="1"/>
    <col min="7" max="7" width="30.8515625" style="1" customWidth="1"/>
    <col min="8" max="16384" width="9.140625" style="1" customWidth="1"/>
  </cols>
  <sheetData>
    <row r="1" spans="1:7" s="12" customFormat="1" ht="15.75">
      <c r="A1" s="172"/>
      <c r="F1" s="176"/>
      <c r="G1" s="177" t="s">
        <v>424</v>
      </c>
    </row>
    <row r="2" spans="1:9" ht="18" customHeight="1">
      <c r="A2" s="10" t="s">
        <v>25</v>
      </c>
      <c r="B2" s="35"/>
      <c r="C2" s="35"/>
      <c r="D2" s="18"/>
      <c r="E2" s="18"/>
      <c r="F2" s="178"/>
      <c r="G2" s="175" t="s">
        <v>425</v>
      </c>
      <c r="H2" s="18"/>
      <c r="I2" s="12"/>
    </row>
    <row r="3" spans="1:10" ht="15">
      <c r="A3" s="10" t="s">
        <v>718</v>
      </c>
      <c r="B3" s="10"/>
      <c r="C3" s="10"/>
      <c r="D3" s="29"/>
      <c r="E3" s="60"/>
      <c r="F3" s="793"/>
      <c r="G3" s="786"/>
      <c r="H3" s="60"/>
      <c r="I3" s="54"/>
      <c r="J3" s="2"/>
    </row>
    <row r="4" spans="1:9" ht="14.25">
      <c r="A4" s="79"/>
      <c r="B4" s="10"/>
      <c r="C4" s="10"/>
      <c r="D4" s="29"/>
      <c r="E4" s="18"/>
      <c r="F4" s="3"/>
      <c r="G4" s="18"/>
      <c r="H4" s="18"/>
      <c r="I4" s="12"/>
    </row>
    <row r="5" spans="1:9" ht="15" thickBot="1">
      <c r="A5" s="18"/>
      <c r="B5" s="18"/>
      <c r="C5" s="18"/>
      <c r="D5" s="168" t="s">
        <v>715</v>
      </c>
      <c r="E5" s="18"/>
      <c r="F5" s="898" t="s">
        <v>716</v>
      </c>
      <c r="G5" s="898"/>
      <c r="H5" s="169"/>
      <c r="I5" s="12"/>
    </row>
    <row r="6" spans="1:9" ht="28.5">
      <c r="A6" s="18"/>
      <c r="B6" s="95" t="s">
        <v>1506</v>
      </c>
      <c r="C6" s="95"/>
      <c r="D6" s="18"/>
      <c r="E6" s="18"/>
      <c r="F6" s="18"/>
      <c r="G6" s="18"/>
      <c r="H6" s="18"/>
      <c r="I6" s="12"/>
    </row>
    <row r="7" spans="1:9" ht="17.25">
      <c r="A7" s="61"/>
      <c r="B7" s="7" t="s">
        <v>717</v>
      </c>
      <c r="C7" s="7">
        <v>1</v>
      </c>
      <c r="D7" s="531"/>
      <c r="E7" s="631"/>
      <c r="F7" s="631"/>
      <c r="G7" s="631"/>
      <c r="H7" s="18"/>
      <c r="I7" s="12"/>
    </row>
    <row r="8" spans="1:9" ht="28.5">
      <c r="A8" s="83"/>
      <c r="B8" s="38"/>
      <c r="C8" s="38"/>
      <c r="D8" s="622"/>
      <c r="E8" s="622"/>
      <c r="F8" s="737" t="s">
        <v>677</v>
      </c>
      <c r="G8" s="737" t="s">
        <v>678</v>
      </c>
      <c r="H8" s="38"/>
      <c r="I8" s="167"/>
    </row>
    <row r="9" spans="1:9" ht="14.25">
      <c r="A9" s="61"/>
      <c r="B9" s="45" t="s">
        <v>679</v>
      </c>
      <c r="C9" s="252">
        <v>2</v>
      </c>
      <c r="D9" s="631"/>
      <c r="E9" s="631"/>
      <c r="F9" s="684"/>
      <c r="G9" s="684"/>
      <c r="H9" s="18"/>
      <c r="I9" s="12"/>
    </row>
    <row r="10" spans="1:9" ht="14.25">
      <c r="A10" s="61"/>
      <c r="B10" s="45" t="s">
        <v>680</v>
      </c>
      <c r="C10" s="252">
        <v>3</v>
      </c>
      <c r="D10" s="631"/>
      <c r="E10" s="631"/>
      <c r="F10" s="684"/>
      <c r="G10" s="684"/>
      <c r="H10" s="18"/>
      <c r="I10" s="12"/>
    </row>
    <row r="11" spans="1:9" ht="14.25">
      <c r="A11" s="61"/>
      <c r="B11" s="45" t="s">
        <v>719</v>
      </c>
      <c r="C11" s="252">
        <v>4</v>
      </c>
      <c r="D11" s="631"/>
      <c r="E11" s="631"/>
      <c r="F11" s="684"/>
      <c r="G11" s="684"/>
      <c r="H11" s="18"/>
      <c r="I11" s="12"/>
    </row>
    <row r="12" spans="1:9" ht="28.5">
      <c r="A12" s="61"/>
      <c r="B12" s="45" t="s">
        <v>681</v>
      </c>
      <c r="C12" s="252">
        <v>5</v>
      </c>
      <c r="D12" s="631"/>
      <c r="E12" s="631"/>
      <c r="F12" s="684"/>
      <c r="G12" s="684"/>
      <c r="H12" s="18"/>
      <c r="I12" s="12"/>
    </row>
    <row r="13" spans="1:9" ht="14.25">
      <c r="A13" s="61"/>
      <c r="B13" s="45" t="s">
        <v>682</v>
      </c>
      <c r="C13" s="252">
        <v>6</v>
      </c>
      <c r="D13" s="631"/>
      <c r="E13" s="631"/>
      <c r="F13" s="684"/>
      <c r="G13" s="684"/>
      <c r="H13" s="18"/>
      <c r="I13" s="12"/>
    </row>
    <row r="14" spans="1:9" ht="28.5">
      <c r="A14" s="61"/>
      <c r="B14" s="45" t="s">
        <v>683</v>
      </c>
      <c r="C14" s="252">
        <v>7</v>
      </c>
      <c r="D14" s="631"/>
      <c r="E14" s="631"/>
      <c r="F14" s="684"/>
      <c r="G14" s="684"/>
      <c r="H14" s="18"/>
      <c r="I14" s="12"/>
    </row>
    <row r="15" spans="1:9" ht="28.5">
      <c r="A15" s="61"/>
      <c r="B15" s="45" t="s">
        <v>684</v>
      </c>
      <c r="C15" s="252">
        <v>8</v>
      </c>
      <c r="D15" s="631"/>
      <c r="E15" s="631"/>
      <c r="F15" s="684"/>
      <c r="G15" s="684"/>
      <c r="H15" s="18"/>
      <c r="I15" s="12"/>
    </row>
    <row r="16" spans="1:9" ht="14.25">
      <c r="A16" s="61"/>
      <c r="B16" s="45" t="s">
        <v>685</v>
      </c>
      <c r="C16" s="252">
        <v>9</v>
      </c>
      <c r="D16" s="631"/>
      <c r="E16" s="631"/>
      <c r="F16" s="684"/>
      <c r="G16" s="684"/>
      <c r="H16" s="18"/>
      <c r="I16" s="12"/>
    </row>
    <row r="17" spans="1:9" ht="14.25">
      <c r="A17" s="61"/>
      <c r="B17" s="45" t="s">
        <v>686</v>
      </c>
      <c r="C17" s="252">
        <v>10</v>
      </c>
      <c r="D17" s="631"/>
      <c r="E17" s="631"/>
      <c r="F17" s="684"/>
      <c r="G17" s="684"/>
      <c r="H17" s="18"/>
      <c r="I17" s="12"/>
    </row>
    <row r="18" spans="1:9" ht="14.25">
      <c r="A18" s="61"/>
      <c r="B18" s="45" t="s">
        <v>687</v>
      </c>
      <c r="C18" s="252">
        <v>11</v>
      </c>
      <c r="D18" s="631"/>
      <c r="E18" s="631"/>
      <c r="F18" s="684"/>
      <c r="G18" s="684"/>
      <c r="H18" s="18"/>
      <c r="I18" s="12"/>
    </row>
    <row r="19" spans="1:9" ht="14.25">
      <c r="A19" s="61"/>
      <c r="B19" s="45" t="s">
        <v>688</v>
      </c>
      <c r="C19" s="252">
        <v>12</v>
      </c>
      <c r="D19" s="631"/>
      <c r="E19" s="631"/>
      <c r="F19" s="684"/>
      <c r="G19" s="684"/>
      <c r="H19" s="18"/>
      <c r="I19" s="12"/>
    </row>
    <row r="20" spans="1:9" ht="14.25">
      <c r="A20" s="61"/>
      <c r="B20" s="45" t="s">
        <v>689</v>
      </c>
      <c r="C20" s="252">
        <v>13</v>
      </c>
      <c r="D20" s="631"/>
      <c r="E20" s="631"/>
      <c r="F20" s="684"/>
      <c r="G20" s="684"/>
      <c r="H20" s="18"/>
      <c r="I20" s="12"/>
    </row>
    <row r="21" spans="1:9" ht="14.25">
      <c r="A21" s="101"/>
      <c r="B21" s="45" t="s">
        <v>690</v>
      </c>
      <c r="C21" s="252">
        <v>14</v>
      </c>
      <c r="D21" s="636"/>
      <c r="E21" s="636"/>
      <c r="F21" s="684"/>
      <c r="G21" s="684"/>
      <c r="H21" s="70"/>
      <c r="I21" s="16"/>
    </row>
    <row r="22" spans="1:9" ht="14.25">
      <c r="A22" s="61"/>
      <c r="B22" s="45" t="s">
        <v>691</v>
      </c>
      <c r="C22" s="252">
        <v>15</v>
      </c>
      <c r="D22" s="631"/>
      <c r="E22" s="631"/>
      <c r="F22" s="684"/>
      <c r="G22" s="684"/>
      <c r="H22" s="18"/>
      <c r="I22" s="114"/>
    </row>
    <row r="23" spans="1:9" ht="28.5">
      <c r="A23" s="61"/>
      <c r="B23" s="45" t="s">
        <v>692</v>
      </c>
      <c r="C23" s="252">
        <v>16</v>
      </c>
      <c r="D23" s="631"/>
      <c r="E23" s="631"/>
      <c r="F23" s="684"/>
      <c r="G23" s="684"/>
      <c r="H23" s="18"/>
      <c r="I23" s="114"/>
    </row>
    <row r="24" spans="1:9" ht="14.25">
      <c r="A24" s="61"/>
      <c r="B24" s="45" t="s">
        <v>693</v>
      </c>
      <c r="C24" s="252">
        <v>17</v>
      </c>
      <c r="D24" s="631"/>
      <c r="E24" s="631"/>
      <c r="F24" s="684"/>
      <c r="G24" s="684"/>
      <c r="H24" s="18"/>
      <c r="I24" s="114"/>
    </row>
    <row r="25" spans="1:9" ht="14.25">
      <c r="A25" s="61"/>
      <c r="B25" s="18"/>
      <c r="C25" s="252">
        <v>18</v>
      </c>
      <c r="D25" s="631"/>
      <c r="E25" s="631"/>
      <c r="F25" s="631"/>
      <c r="G25" s="631"/>
      <c r="H25" s="18"/>
      <c r="I25" s="12"/>
    </row>
    <row r="26" spans="1:9" ht="14.25">
      <c r="A26" s="61"/>
      <c r="B26" s="18"/>
      <c r="C26" s="18"/>
      <c r="D26" s="630"/>
      <c r="E26" s="631"/>
      <c r="F26" s="631"/>
      <c r="G26" s="631"/>
      <c r="H26" s="18"/>
      <c r="I26" s="12"/>
    </row>
    <row r="27" spans="1:9" ht="14.25">
      <c r="A27" s="61"/>
      <c r="B27" s="35" t="s">
        <v>1507</v>
      </c>
      <c r="C27" s="35"/>
      <c r="D27" s="685"/>
      <c r="E27" s="631"/>
      <c r="F27" s="631"/>
      <c r="G27" s="631"/>
      <c r="H27" s="18"/>
      <c r="I27" s="12"/>
    </row>
    <row r="28" spans="1:9" ht="17.25">
      <c r="A28" s="61"/>
      <c r="B28" s="7" t="s">
        <v>714</v>
      </c>
      <c r="C28" s="7">
        <v>19</v>
      </c>
      <c r="D28" s="691"/>
      <c r="E28" s="631"/>
      <c r="F28" s="631"/>
      <c r="G28" s="631"/>
      <c r="H28" s="18"/>
      <c r="I28" s="12"/>
    </row>
    <row r="29" spans="1:9" ht="28.5">
      <c r="A29" s="61"/>
      <c r="B29" s="35"/>
      <c r="C29" s="35"/>
      <c r="D29" s="685"/>
      <c r="E29" s="631"/>
      <c r="F29" s="737" t="s">
        <v>677</v>
      </c>
      <c r="G29" s="737" t="s">
        <v>695</v>
      </c>
      <c r="H29" s="18"/>
      <c r="I29" s="12"/>
    </row>
    <row r="30" spans="1:9" ht="28.5">
      <c r="A30" s="61"/>
      <c r="B30" s="45" t="s">
        <v>696</v>
      </c>
      <c r="C30" s="252">
        <v>20</v>
      </c>
      <c r="D30" s="685"/>
      <c r="E30" s="631"/>
      <c r="F30" s="684"/>
      <c r="G30" s="655"/>
      <c r="H30" s="18"/>
      <c r="I30" s="12"/>
    </row>
    <row r="31" spans="1:9" ht="31.5" customHeight="1">
      <c r="A31" s="61"/>
      <c r="B31" s="45" t="s">
        <v>697</v>
      </c>
      <c r="C31" s="252">
        <v>21</v>
      </c>
      <c r="D31" s="685"/>
      <c r="E31" s="631"/>
      <c r="F31" s="684"/>
      <c r="G31" s="655"/>
      <c r="H31" s="18"/>
      <c r="I31" s="12"/>
    </row>
    <row r="32" spans="1:9" ht="14.25">
      <c r="A32" s="61"/>
      <c r="B32" s="45" t="s">
        <v>698</v>
      </c>
      <c r="C32" s="252">
        <v>22</v>
      </c>
      <c r="D32" s="685"/>
      <c r="E32" s="631"/>
      <c r="F32" s="684"/>
      <c r="G32" s="655"/>
      <c r="H32" s="18"/>
      <c r="I32" s="12"/>
    </row>
    <row r="33" spans="1:9" ht="15.75" customHeight="1">
      <c r="A33" s="61"/>
      <c r="B33" s="45" t="s">
        <v>699</v>
      </c>
      <c r="C33" s="252">
        <v>23</v>
      </c>
      <c r="D33" s="685"/>
      <c r="E33" s="631"/>
      <c r="F33" s="684"/>
      <c r="G33" s="655"/>
      <c r="H33" s="18"/>
      <c r="I33" s="12"/>
    </row>
    <row r="34" spans="1:9" ht="28.5">
      <c r="A34" s="61"/>
      <c r="B34" s="45" t="s">
        <v>700</v>
      </c>
      <c r="C34" s="252">
        <v>24</v>
      </c>
      <c r="D34" s="685"/>
      <c r="E34" s="631"/>
      <c r="F34" s="739"/>
      <c r="G34" s="684"/>
      <c r="H34" s="18"/>
      <c r="I34" s="12"/>
    </row>
    <row r="35" spans="1:9" ht="14.25">
      <c r="A35" s="61"/>
      <c r="B35" s="18"/>
      <c r="C35" s="18"/>
      <c r="D35" s="525"/>
      <c r="E35" s="631"/>
      <c r="F35" s="631"/>
      <c r="G35" s="631"/>
      <c r="H35" s="18"/>
      <c r="I35" s="12"/>
    </row>
    <row r="36" spans="1:9" ht="14.25">
      <c r="A36" s="61"/>
      <c r="B36" s="18"/>
      <c r="C36" s="18"/>
      <c r="D36" s="524"/>
      <c r="E36" s="631"/>
      <c r="F36" s="631"/>
      <c r="G36" s="631"/>
      <c r="H36" s="18"/>
      <c r="I36" s="12"/>
    </row>
    <row r="37" spans="1:9" ht="14.25">
      <c r="A37" s="61"/>
      <c r="B37" s="100" t="s">
        <v>721</v>
      </c>
      <c r="C37" s="100"/>
      <c r="D37" s="530"/>
      <c r="E37" s="631"/>
      <c r="F37" s="631"/>
      <c r="G37" s="631"/>
      <c r="H37" s="18"/>
      <c r="I37" s="12"/>
    </row>
    <row r="38" spans="1:9" ht="14.25">
      <c r="A38" s="47"/>
      <c r="B38" s="45" t="s">
        <v>1349</v>
      </c>
      <c r="C38" s="127">
        <v>25</v>
      </c>
      <c r="D38" s="523"/>
      <c r="E38" s="631"/>
      <c r="F38" s="556"/>
      <c r="G38" s="631"/>
      <c r="H38" s="18"/>
      <c r="I38" s="12"/>
    </row>
    <row r="39" spans="1:9" ht="28.5">
      <c r="A39" s="61"/>
      <c r="B39" s="45" t="s">
        <v>1536</v>
      </c>
      <c r="C39" s="127">
        <v>26</v>
      </c>
      <c r="D39" s="523"/>
      <c r="E39" s="631"/>
      <c r="F39" s="640"/>
      <c r="G39" s="640"/>
      <c r="H39" s="72"/>
      <c r="I39" s="12"/>
    </row>
    <row r="40" spans="1:9" ht="14.25">
      <c r="A40" s="61"/>
      <c r="B40" s="45" t="s">
        <v>703</v>
      </c>
      <c r="C40" s="127">
        <v>27</v>
      </c>
      <c r="D40" s="738"/>
      <c r="E40" s="631"/>
      <c r="F40" s="631"/>
      <c r="G40" s="631"/>
      <c r="H40" s="18"/>
      <c r="I40" s="12"/>
    </row>
    <row r="41" spans="1:9" ht="14.25">
      <c r="A41" s="47"/>
      <c r="B41" s="45" t="s">
        <v>1537</v>
      </c>
      <c r="C41" s="127">
        <v>28</v>
      </c>
      <c r="D41" s="738"/>
      <c r="E41" s="631"/>
      <c r="F41" s="631"/>
      <c r="G41" s="631"/>
      <c r="H41" s="18"/>
      <c r="I41" s="12"/>
    </row>
    <row r="42" spans="1:9" ht="14.25">
      <c r="A42" s="61"/>
      <c r="B42" s="45" t="s">
        <v>1538</v>
      </c>
      <c r="C42" s="127">
        <v>29</v>
      </c>
      <c r="D42" s="531"/>
      <c r="E42" s="631"/>
      <c r="F42" s="631"/>
      <c r="G42" s="631"/>
      <c r="H42" s="18"/>
      <c r="I42" s="12"/>
    </row>
    <row r="43" spans="1:9" ht="14.25">
      <c r="A43" s="47"/>
      <c r="B43" s="45" t="s">
        <v>706</v>
      </c>
      <c r="C43" s="127">
        <v>30</v>
      </c>
      <c r="D43" s="523"/>
      <c r="E43" s="631"/>
      <c r="F43" s="631"/>
      <c r="G43" s="631"/>
      <c r="H43" s="18"/>
      <c r="I43" s="12"/>
    </row>
    <row r="44" spans="1:9" ht="14.25">
      <c r="A44" s="66"/>
      <c r="B44" s="304"/>
      <c r="C44" s="127"/>
      <c r="D44" s="702"/>
      <c r="E44" s="631"/>
      <c r="F44" s="631"/>
      <c r="G44" s="631"/>
      <c r="H44" s="18"/>
      <c r="I44" s="12"/>
    </row>
    <row r="45" spans="1:9" ht="14.25">
      <c r="A45" s="6"/>
      <c r="B45" s="305" t="s">
        <v>720</v>
      </c>
      <c r="C45" s="127">
        <v>31</v>
      </c>
      <c r="D45" s="813"/>
      <c r="E45" s="524"/>
      <c r="F45" s="631"/>
      <c r="G45" s="631"/>
      <c r="H45" s="18"/>
      <c r="I45" s="12"/>
    </row>
    <row r="46" spans="1:9" ht="14.25">
      <c r="A46" s="170"/>
      <c r="B46" s="72"/>
      <c r="C46" s="72"/>
      <c r="D46" s="7"/>
      <c r="E46" s="18"/>
      <c r="F46" s="18"/>
      <c r="G46" s="18"/>
      <c r="H46" s="18"/>
      <c r="I46" s="12"/>
    </row>
    <row r="47" spans="1:9" ht="14.25">
      <c r="A47" s="58"/>
      <c r="B47" s="18"/>
      <c r="C47" s="18"/>
      <c r="D47" s="7"/>
      <c r="E47" s="18"/>
      <c r="F47" s="18"/>
      <c r="G47" s="18"/>
      <c r="H47" s="18"/>
      <c r="I47" s="12"/>
    </row>
    <row r="48" ht="14.25">
      <c r="D48" s="4"/>
    </row>
    <row r="49" ht="14.25">
      <c r="D49" s="4"/>
    </row>
    <row r="50" ht="14.25">
      <c r="D50" s="4"/>
    </row>
    <row r="51" ht="14.25">
      <c r="D51" s="4"/>
    </row>
    <row r="52" ht="14.25">
      <c r="D52" s="4"/>
    </row>
    <row r="53" ht="14.25">
      <c r="D53" s="4"/>
    </row>
  </sheetData>
  <sheetProtection password="DAB2" sheet="1" objects="1" scenarios="1"/>
  <mergeCells count="1">
    <mergeCell ref="F5:G5"/>
  </mergeCells>
  <printOptions/>
  <pageMargins left="0.7086614173228347" right="0.7086614173228347" top="0.7480314960629921" bottom="0.7480314960629921" header="0.31496062992125984" footer="0.31496062992125984"/>
  <pageSetup fitToHeight="10" fitToWidth="1" horizontalDpi="600" verticalDpi="600" orientation="portrait" paperSize="8" scale="49" r:id="rId1"/>
  <headerFooter differentFirst="1">
    <firstFooter>&amp;C&amp;[219/&amp;[268</firstFooter>
  </headerFooter>
</worksheet>
</file>

<file path=xl/worksheets/sheet17.xml><?xml version="1.0" encoding="utf-8"?>
<worksheet xmlns="http://schemas.openxmlformats.org/spreadsheetml/2006/main" xmlns:r="http://schemas.openxmlformats.org/officeDocument/2006/relationships">
  <sheetPr>
    <tabColor rgb="FF00B0F0"/>
    <pageSetUpPr fitToPage="1"/>
  </sheetPr>
  <dimension ref="A1:L56"/>
  <sheetViews>
    <sheetView zoomScale="75" zoomScaleNormal="75" zoomScalePageLayoutView="0" workbookViewId="0" topLeftCell="A1">
      <selection activeCell="E8" sqref="E8"/>
    </sheetView>
  </sheetViews>
  <sheetFormatPr defaultColWidth="9.140625" defaultRowHeight="15"/>
  <cols>
    <col min="1" max="1" width="9.140625" style="284" customWidth="1"/>
    <col min="2" max="2" width="72.57421875" style="284" customWidth="1"/>
    <col min="3" max="3" width="10.140625" style="284" customWidth="1"/>
    <col min="4" max="4" width="23.421875" style="284" customWidth="1"/>
    <col min="5" max="5" width="22.7109375" style="284" customWidth="1"/>
    <col min="6" max="6" width="20.28125" style="284" bestFit="1" customWidth="1"/>
    <col min="7" max="7" width="9.140625" style="284" customWidth="1"/>
    <col min="8" max="8" width="13.28125" style="284" customWidth="1"/>
    <col min="9" max="9" width="13.57421875" style="284" customWidth="1"/>
    <col min="10" max="10" width="9.140625" style="284" customWidth="1"/>
    <col min="11" max="11" width="13.57421875" style="284" customWidth="1"/>
    <col min="12" max="12" width="15.00390625" style="284" customWidth="1"/>
    <col min="13" max="16384" width="9.140625" style="284" customWidth="1"/>
  </cols>
  <sheetData>
    <row r="1" spans="1:12" ht="22.5" customHeight="1">
      <c r="A1" s="281" t="s">
        <v>669</v>
      </c>
      <c r="B1" s="282"/>
      <c r="C1" s="282"/>
      <c r="D1" s="282"/>
      <c r="E1" s="176"/>
      <c r="F1" s="177" t="s">
        <v>424</v>
      </c>
      <c r="G1" s="283"/>
      <c r="H1" s="283"/>
      <c r="I1" s="283"/>
      <c r="J1" s="283"/>
      <c r="K1" s="283"/>
      <c r="L1" s="283"/>
    </row>
    <row r="2" spans="1:12" ht="15">
      <c r="A2" s="281" t="s">
        <v>670</v>
      </c>
      <c r="B2" s="281"/>
      <c r="C2" s="281"/>
      <c r="D2" s="281"/>
      <c r="E2" s="178"/>
      <c r="F2" s="175" t="s">
        <v>425</v>
      </c>
      <c r="G2" s="285"/>
      <c r="H2" s="285"/>
      <c r="I2" s="286"/>
      <c r="J2" s="283"/>
      <c r="K2" s="283"/>
      <c r="L2" s="283"/>
    </row>
    <row r="3" spans="1:12" ht="15">
      <c r="A3" s="287"/>
      <c r="B3" s="281"/>
      <c r="C3" s="281"/>
      <c r="D3" s="281"/>
      <c r="E3" s="793"/>
      <c r="F3" s="786"/>
      <c r="G3" s="283"/>
      <c r="H3" s="288"/>
      <c r="I3" s="283"/>
      <c r="J3" s="283"/>
      <c r="K3" s="283"/>
      <c r="L3" s="283"/>
    </row>
    <row r="4" spans="1:12" ht="30" customHeight="1">
      <c r="A4" s="283"/>
      <c r="B4" s="283"/>
      <c r="C4" s="283"/>
      <c r="D4" s="283"/>
      <c r="E4" s="899" t="s">
        <v>671</v>
      </c>
      <c r="F4" s="899"/>
      <c r="G4" s="283"/>
      <c r="H4" s="899" t="s">
        <v>672</v>
      </c>
      <c r="I4" s="899"/>
      <c r="J4" s="899"/>
      <c r="K4" s="899"/>
      <c r="L4" s="899"/>
    </row>
    <row r="5" spans="1:12" ht="14.25">
      <c r="A5" s="283"/>
      <c r="B5" s="283"/>
      <c r="C5" s="283"/>
      <c r="D5" s="283"/>
      <c r="E5" s="289" t="s">
        <v>673</v>
      </c>
      <c r="F5" s="289" t="s">
        <v>674</v>
      </c>
      <c r="G5" s="281"/>
      <c r="H5" s="900" t="s">
        <v>673</v>
      </c>
      <c r="I5" s="900"/>
      <c r="J5" s="290"/>
      <c r="K5" s="900" t="s">
        <v>674</v>
      </c>
      <c r="L5" s="900"/>
    </row>
    <row r="6" spans="1:12" ht="17.25">
      <c r="A6" s="283"/>
      <c r="B6" s="282"/>
      <c r="C6" s="282"/>
      <c r="D6" s="282"/>
      <c r="E6" s="291" t="s">
        <v>675</v>
      </c>
      <c r="F6" s="291" t="s">
        <v>676</v>
      </c>
      <c r="G6" s="283"/>
      <c r="H6" s="283"/>
      <c r="I6" s="283"/>
      <c r="J6" s="283"/>
      <c r="K6" s="283"/>
      <c r="L6" s="283"/>
    </row>
    <row r="7" spans="1:12" ht="26.25" customHeight="1">
      <c r="A7" s="292"/>
      <c r="B7" s="787" t="s">
        <v>1506</v>
      </c>
      <c r="C7" s="291">
        <v>1</v>
      </c>
      <c r="D7" s="740"/>
      <c r="E7" s="741"/>
      <c r="F7" s="741"/>
      <c r="G7" s="742"/>
      <c r="H7" s="742"/>
      <c r="I7" s="742"/>
      <c r="J7" s="742"/>
      <c r="K7" s="742"/>
      <c r="L7" s="742"/>
    </row>
    <row r="8" spans="1:12" ht="71.25">
      <c r="A8" s="293"/>
      <c r="B8" s="294"/>
      <c r="C8" s="294"/>
      <c r="D8" s="743"/>
      <c r="E8" s="744"/>
      <c r="F8" s="744"/>
      <c r="G8" s="743"/>
      <c r="H8" s="737" t="s">
        <v>677</v>
      </c>
      <c r="I8" s="737" t="s">
        <v>678</v>
      </c>
      <c r="J8" s="743"/>
      <c r="K8" s="737" t="s">
        <v>677</v>
      </c>
      <c r="L8" s="737" t="s">
        <v>678</v>
      </c>
    </row>
    <row r="9" spans="1:12" ht="14.25">
      <c r="A9" s="292"/>
      <c r="B9" s="45" t="s">
        <v>679</v>
      </c>
      <c r="C9" s="252">
        <v>2</v>
      </c>
      <c r="D9" s="745"/>
      <c r="E9" s="742"/>
      <c r="F9" s="742"/>
      <c r="G9" s="742"/>
      <c r="H9" s="746"/>
      <c r="I9" s="746"/>
      <c r="J9" s="742"/>
      <c r="K9" s="746"/>
      <c r="L9" s="746"/>
    </row>
    <row r="10" spans="1:12" ht="14.25">
      <c r="A10" s="292"/>
      <c r="B10" s="45" t="s">
        <v>680</v>
      </c>
      <c r="C10" s="252">
        <v>3</v>
      </c>
      <c r="D10" s="745"/>
      <c r="E10" s="742"/>
      <c r="F10" s="742"/>
      <c r="G10" s="742"/>
      <c r="H10" s="746"/>
      <c r="I10" s="746"/>
      <c r="J10" s="742"/>
      <c r="K10" s="746"/>
      <c r="L10" s="746"/>
    </row>
    <row r="11" spans="1:12" ht="14.25">
      <c r="A11" s="292"/>
      <c r="B11" s="45" t="s">
        <v>719</v>
      </c>
      <c r="C11" s="252">
        <v>4</v>
      </c>
      <c r="D11" s="745"/>
      <c r="E11" s="742"/>
      <c r="F11" s="742"/>
      <c r="G11" s="742"/>
      <c r="H11" s="746"/>
      <c r="I11" s="746"/>
      <c r="J11" s="742"/>
      <c r="K11" s="746"/>
      <c r="L11" s="746"/>
    </row>
    <row r="12" spans="1:12" ht="14.25">
      <c r="A12" s="292"/>
      <c r="B12" s="45" t="s">
        <v>681</v>
      </c>
      <c r="C12" s="252">
        <v>5</v>
      </c>
      <c r="D12" s="745"/>
      <c r="E12" s="742"/>
      <c r="F12" s="742"/>
      <c r="G12" s="742"/>
      <c r="H12" s="746"/>
      <c r="I12" s="746"/>
      <c r="J12" s="742"/>
      <c r="K12" s="746"/>
      <c r="L12" s="746"/>
    </row>
    <row r="13" spans="1:12" ht="14.25">
      <c r="A13" s="292"/>
      <c r="B13" s="45" t="s">
        <v>682</v>
      </c>
      <c r="C13" s="252">
        <v>6</v>
      </c>
      <c r="D13" s="745"/>
      <c r="E13" s="742"/>
      <c r="F13" s="742"/>
      <c r="G13" s="742"/>
      <c r="H13" s="746"/>
      <c r="I13" s="746"/>
      <c r="J13" s="742"/>
      <c r="K13" s="746"/>
      <c r="L13" s="746"/>
    </row>
    <row r="14" spans="1:12" ht="28.5">
      <c r="A14" s="292"/>
      <c r="B14" s="45" t="s">
        <v>683</v>
      </c>
      <c r="C14" s="252">
        <v>7</v>
      </c>
      <c r="D14" s="745"/>
      <c r="E14" s="742"/>
      <c r="F14" s="742"/>
      <c r="G14" s="742"/>
      <c r="H14" s="746"/>
      <c r="I14" s="746"/>
      <c r="J14" s="742"/>
      <c r="K14" s="746"/>
      <c r="L14" s="746"/>
    </row>
    <row r="15" spans="1:12" ht="28.5">
      <c r="A15" s="292"/>
      <c r="B15" s="45" t="s">
        <v>684</v>
      </c>
      <c r="C15" s="252">
        <v>8</v>
      </c>
      <c r="D15" s="745"/>
      <c r="E15" s="742"/>
      <c r="F15" s="742"/>
      <c r="G15" s="742"/>
      <c r="H15" s="746"/>
      <c r="I15" s="746"/>
      <c r="J15" s="742"/>
      <c r="K15" s="746"/>
      <c r="L15" s="746"/>
    </row>
    <row r="16" spans="1:12" ht="14.25">
      <c r="A16" s="292"/>
      <c r="B16" s="45" t="s">
        <v>685</v>
      </c>
      <c r="C16" s="252">
        <v>9</v>
      </c>
      <c r="D16" s="745"/>
      <c r="E16" s="742"/>
      <c r="F16" s="742"/>
      <c r="G16" s="742"/>
      <c r="H16" s="746"/>
      <c r="I16" s="746"/>
      <c r="J16" s="742"/>
      <c r="K16" s="746"/>
      <c r="L16" s="746"/>
    </row>
    <row r="17" spans="1:12" ht="14.25">
      <c r="A17" s="292"/>
      <c r="B17" s="45" t="s">
        <v>686</v>
      </c>
      <c r="C17" s="252">
        <v>10</v>
      </c>
      <c r="D17" s="745"/>
      <c r="E17" s="742"/>
      <c r="F17" s="742"/>
      <c r="G17" s="742"/>
      <c r="H17" s="746"/>
      <c r="I17" s="746"/>
      <c r="J17" s="742"/>
      <c r="K17" s="746"/>
      <c r="L17" s="746"/>
    </row>
    <row r="18" spans="1:12" ht="14.25">
      <c r="A18" s="292"/>
      <c r="B18" s="45" t="s">
        <v>687</v>
      </c>
      <c r="C18" s="252">
        <v>11</v>
      </c>
      <c r="D18" s="745"/>
      <c r="E18" s="742"/>
      <c r="F18" s="742"/>
      <c r="G18" s="742"/>
      <c r="H18" s="746"/>
      <c r="I18" s="746"/>
      <c r="J18" s="742"/>
      <c r="K18" s="746"/>
      <c r="L18" s="746"/>
    </row>
    <row r="19" spans="1:12" ht="14.25">
      <c r="A19" s="292"/>
      <c r="B19" s="45" t="s">
        <v>688</v>
      </c>
      <c r="C19" s="252">
        <v>12</v>
      </c>
      <c r="D19" s="745"/>
      <c r="E19" s="742"/>
      <c r="F19" s="742"/>
      <c r="G19" s="742"/>
      <c r="H19" s="746"/>
      <c r="I19" s="746"/>
      <c r="J19" s="742"/>
      <c r="K19" s="746"/>
      <c r="L19" s="746"/>
    </row>
    <row r="20" spans="1:12" ht="14.25">
      <c r="A20" s="292"/>
      <c r="B20" s="45" t="s">
        <v>689</v>
      </c>
      <c r="C20" s="252">
        <v>13</v>
      </c>
      <c r="D20" s="745"/>
      <c r="E20" s="742"/>
      <c r="F20" s="742"/>
      <c r="G20" s="742"/>
      <c r="H20" s="746"/>
      <c r="I20" s="746"/>
      <c r="J20" s="742"/>
      <c r="K20" s="746"/>
      <c r="L20" s="746"/>
    </row>
    <row r="21" spans="1:12" ht="14.25">
      <c r="A21" s="295"/>
      <c r="B21" s="45" t="s">
        <v>690</v>
      </c>
      <c r="C21" s="252">
        <v>14</v>
      </c>
      <c r="D21" s="745"/>
      <c r="E21" s="747"/>
      <c r="F21" s="747"/>
      <c r="G21" s="747"/>
      <c r="H21" s="746"/>
      <c r="I21" s="746"/>
      <c r="J21" s="742"/>
      <c r="K21" s="746"/>
      <c r="L21" s="746"/>
    </row>
    <row r="22" spans="1:12" ht="14.25">
      <c r="A22" s="292"/>
      <c r="B22" s="45" t="s">
        <v>691</v>
      </c>
      <c r="C22" s="252">
        <v>15</v>
      </c>
      <c r="D22" s="745"/>
      <c r="E22" s="742"/>
      <c r="F22" s="742"/>
      <c r="G22" s="742"/>
      <c r="H22" s="746"/>
      <c r="I22" s="746"/>
      <c r="J22" s="742"/>
      <c r="K22" s="746"/>
      <c r="L22" s="746"/>
    </row>
    <row r="23" spans="1:12" ht="14.25">
      <c r="A23" s="292"/>
      <c r="B23" s="45" t="s">
        <v>692</v>
      </c>
      <c r="C23" s="252">
        <v>16</v>
      </c>
      <c r="D23" s="745"/>
      <c r="E23" s="742"/>
      <c r="F23" s="742"/>
      <c r="G23" s="742"/>
      <c r="H23" s="746"/>
      <c r="I23" s="746"/>
      <c r="J23" s="742"/>
      <c r="K23" s="746"/>
      <c r="L23" s="746"/>
    </row>
    <row r="24" spans="1:12" ht="14.25">
      <c r="A24" s="292"/>
      <c r="B24" s="45" t="s">
        <v>693</v>
      </c>
      <c r="C24" s="252">
        <v>17</v>
      </c>
      <c r="D24" s="745"/>
      <c r="E24" s="742"/>
      <c r="F24" s="742"/>
      <c r="G24" s="742"/>
      <c r="H24" s="746"/>
      <c r="I24" s="746"/>
      <c r="J24" s="742"/>
      <c r="K24" s="746"/>
      <c r="L24" s="746"/>
    </row>
    <row r="25" spans="1:12" ht="14.25">
      <c r="A25" s="292"/>
      <c r="B25" s="283"/>
      <c r="C25" s="283"/>
      <c r="D25" s="745"/>
      <c r="E25" s="742"/>
      <c r="F25" s="742"/>
      <c r="G25" s="742"/>
      <c r="H25" s="742"/>
      <c r="I25" s="742"/>
      <c r="J25" s="742"/>
      <c r="K25" s="742"/>
      <c r="L25" s="742"/>
    </row>
    <row r="26" spans="1:12" ht="14.25">
      <c r="A26" s="292"/>
      <c r="B26" s="283"/>
      <c r="C26" s="283"/>
      <c r="D26" s="742"/>
      <c r="E26" s="748" t="s">
        <v>673</v>
      </c>
      <c r="F26" s="748" t="s">
        <v>674</v>
      </c>
      <c r="G26" s="749"/>
      <c r="H26" s="901" t="s">
        <v>673</v>
      </c>
      <c r="I26" s="901"/>
      <c r="J26" s="750"/>
      <c r="K26" s="901" t="s">
        <v>674</v>
      </c>
      <c r="L26" s="901"/>
    </row>
    <row r="27" spans="1:12" ht="17.25">
      <c r="A27" s="292"/>
      <c r="B27" s="288"/>
      <c r="C27" s="288"/>
      <c r="D27" s="751"/>
      <c r="E27" s="740" t="s">
        <v>675</v>
      </c>
      <c r="F27" s="740" t="s">
        <v>676</v>
      </c>
      <c r="G27" s="742"/>
      <c r="H27" s="742"/>
      <c r="I27" s="742"/>
      <c r="J27" s="742"/>
      <c r="K27" s="742"/>
      <c r="L27" s="742"/>
    </row>
    <row r="28" spans="1:12" ht="14.25">
      <c r="A28" s="292"/>
      <c r="B28" s="282" t="s">
        <v>694</v>
      </c>
      <c r="C28" s="291">
        <v>18</v>
      </c>
      <c r="D28" s="740"/>
      <c r="E28" s="752"/>
      <c r="F28" s="752"/>
      <c r="G28" s="740"/>
      <c r="H28" s="742"/>
      <c r="I28" s="742"/>
      <c r="J28" s="742"/>
      <c r="K28" s="742"/>
      <c r="L28" s="742"/>
    </row>
    <row r="29" spans="1:12" ht="42.75">
      <c r="A29" s="292"/>
      <c r="B29" s="282"/>
      <c r="C29" s="282"/>
      <c r="D29" s="753"/>
      <c r="E29" s="742"/>
      <c r="F29" s="754"/>
      <c r="G29" s="754"/>
      <c r="H29" s="737" t="s">
        <v>677</v>
      </c>
      <c r="I29" s="737" t="s">
        <v>695</v>
      </c>
      <c r="J29" s="742"/>
      <c r="K29" s="737" t="s">
        <v>677</v>
      </c>
      <c r="L29" s="737" t="s">
        <v>695</v>
      </c>
    </row>
    <row r="30" spans="1:12" ht="28.5">
      <c r="A30" s="293"/>
      <c r="B30" s="45" t="s">
        <v>696</v>
      </c>
      <c r="C30" s="252">
        <v>19</v>
      </c>
      <c r="D30" s="753"/>
      <c r="E30" s="742"/>
      <c r="F30" s="753"/>
      <c r="G30" s="747"/>
      <c r="H30" s="746"/>
      <c r="I30" s="742"/>
      <c r="J30" s="742"/>
      <c r="K30" s="746"/>
      <c r="L30" s="742"/>
    </row>
    <row r="31" spans="1:12" ht="28.5">
      <c r="A31" s="292"/>
      <c r="B31" s="45" t="s">
        <v>697</v>
      </c>
      <c r="C31" s="252">
        <v>20</v>
      </c>
      <c r="D31" s="753"/>
      <c r="E31" s="742"/>
      <c r="F31" s="753"/>
      <c r="G31" s="747"/>
      <c r="H31" s="746"/>
      <c r="I31" s="742"/>
      <c r="J31" s="742"/>
      <c r="K31" s="746"/>
      <c r="L31" s="742"/>
    </row>
    <row r="32" spans="1:12" ht="14.25">
      <c r="A32" s="292"/>
      <c r="B32" s="45" t="s">
        <v>698</v>
      </c>
      <c r="C32" s="252">
        <v>21</v>
      </c>
      <c r="D32" s="753"/>
      <c r="E32" s="742"/>
      <c r="F32" s="753"/>
      <c r="G32" s="747"/>
      <c r="H32" s="746"/>
      <c r="I32" s="742"/>
      <c r="J32" s="742"/>
      <c r="K32" s="746"/>
      <c r="L32" s="742"/>
    </row>
    <row r="33" spans="1:12" ht="14.25">
      <c r="A33" s="292"/>
      <c r="B33" s="45" t="s">
        <v>699</v>
      </c>
      <c r="C33" s="252">
        <v>22</v>
      </c>
      <c r="D33" s="753"/>
      <c r="E33" s="742"/>
      <c r="F33" s="753"/>
      <c r="G33" s="747"/>
      <c r="H33" s="746"/>
      <c r="I33" s="742"/>
      <c r="J33" s="755"/>
      <c r="K33" s="746"/>
      <c r="L33" s="742"/>
    </row>
    <row r="34" spans="1:12" ht="14.25">
      <c r="A34" s="292"/>
      <c r="B34" s="45" t="s">
        <v>700</v>
      </c>
      <c r="C34" s="252">
        <v>23</v>
      </c>
      <c r="D34" s="753"/>
      <c r="E34" s="742"/>
      <c r="F34" s="747"/>
      <c r="G34" s="753"/>
      <c r="H34" s="742"/>
      <c r="I34" s="746"/>
      <c r="J34" s="742"/>
      <c r="K34" s="742"/>
      <c r="L34" s="746"/>
    </row>
    <row r="35" spans="1:12" ht="14.25">
      <c r="A35" s="292"/>
      <c r="B35" s="283"/>
      <c r="C35" s="283"/>
      <c r="D35" s="742"/>
      <c r="E35" s="756"/>
      <c r="F35" s="742"/>
      <c r="G35" s="742"/>
      <c r="H35" s="742"/>
      <c r="I35" s="742"/>
      <c r="J35" s="742"/>
      <c r="K35" s="742"/>
      <c r="L35" s="742"/>
    </row>
    <row r="36" spans="1:12" ht="14.25">
      <c r="A36" s="292"/>
      <c r="B36" s="283"/>
      <c r="C36" s="283"/>
      <c r="D36" s="742"/>
      <c r="E36" s="742"/>
      <c r="F36" s="742"/>
      <c r="G36" s="742"/>
      <c r="H36" s="742"/>
      <c r="I36" s="742"/>
      <c r="J36" s="742"/>
      <c r="K36" s="742"/>
      <c r="L36" s="742"/>
    </row>
    <row r="37" spans="1:12" ht="14.25">
      <c r="A37" s="292"/>
      <c r="B37" s="296" t="s">
        <v>701</v>
      </c>
      <c r="C37" s="296"/>
      <c r="D37" s="747"/>
      <c r="E37" s="747"/>
      <c r="F37" s="742"/>
      <c r="G37" s="742"/>
      <c r="H37" s="742"/>
      <c r="I37" s="742"/>
      <c r="J37" s="742"/>
      <c r="K37" s="742"/>
      <c r="L37" s="742"/>
    </row>
    <row r="38" spans="1:12" ht="14.25">
      <c r="A38" s="297"/>
      <c r="B38" s="56" t="s">
        <v>702</v>
      </c>
      <c r="C38" s="127">
        <v>24</v>
      </c>
      <c r="D38" s="757"/>
      <c r="E38" s="758"/>
      <c r="F38" s="742"/>
      <c r="G38" s="742"/>
      <c r="H38" s="742"/>
      <c r="I38" s="742"/>
      <c r="J38" s="742"/>
      <c r="K38" s="742"/>
      <c r="L38" s="742"/>
    </row>
    <row r="39" spans="1:12" ht="14.25">
      <c r="A39" s="292"/>
      <c r="B39" s="56" t="s">
        <v>1539</v>
      </c>
      <c r="C39" s="127">
        <v>25</v>
      </c>
      <c r="D39" s="741"/>
      <c r="E39" s="759"/>
      <c r="F39" s="742"/>
      <c r="G39" s="742"/>
      <c r="H39" s="742"/>
      <c r="I39" s="742"/>
      <c r="J39" s="742"/>
      <c r="K39" s="742"/>
      <c r="L39" s="742"/>
    </row>
    <row r="40" spans="1:12" ht="14.25">
      <c r="A40" s="292"/>
      <c r="B40" s="56" t="s">
        <v>703</v>
      </c>
      <c r="C40" s="127">
        <v>26</v>
      </c>
      <c r="D40" s="757"/>
      <c r="E40" s="758"/>
      <c r="F40" s="742"/>
      <c r="G40" s="742"/>
      <c r="H40" s="742"/>
      <c r="I40" s="742"/>
      <c r="J40" s="742"/>
      <c r="K40" s="742"/>
      <c r="L40" s="742"/>
    </row>
    <row r="41" spans="1:12" ht="14.25">
      <c r="A41" s="297"/>
      <c r="B41" s="56" t="s">
        <v>704</v>
      </c>
      <c r="C41" s="127">
        <v>27</v>
      </c>
      <c r="D41" s="757"/>
      <c r="E41" s="758"/>
      <c r="F41" s="742"/>
      <c r="G41" s="742"/>
      <c r="H41" s="742"/>
      <c r="I41" s="742"/>
      <c r="J41" s="742"/>
      <c r="K41" s="742"/>
      <c r="L41" s="742"/>
    </row>
    <row r="42" spans="1:12" ht="14.25">
      <c r="A42" s="292"/>
      <c r="B42" s="56" t="s">
        <v>705</v>
      </c>
      <c r="C42" s="127">
        <v>28</v>
      </c>
      <c r="D42" s="757"/>
      <c r="E42" s="758"/>
      <c r="F42" s="742"/>
      <c r="G42" s="742"/>
      <c r="H42" s="742"/>
      <c r="I42" s="742"/>
      <c r="J42" s="742"/>
      <c r="K42" s="742"/>
      <c r="L42" s="742"/>
    </row>
    <row r="43" spans="1:12" ht="14.25">
      <c r="A43" s="297"/>
      <c r="B43" s="56" t="s">
        <v>706</v>
      </c>
      <c r="C43" s="127">
        <v>29</v>
      </c>
      <c r="D43" s="741"/>
      <c r="E43" s="759"/>
      <c r="F43" s="742"/>
      <c r="G43" s="742"/>
      <c r="H43" s="742"/>
      <c r="I43" s="742"/>
      <c r="J43" s="742"/>
      <c r="K43" s="742"/>
      <c r="L43" s="742"/>
    </row>
    <row r="44" spans="1:12" ht="14.25">
      <c r="A44" s="298"/>
      <c r="B44" s="299"/>
      <c r="C44" s="299"/>
      <c r="D44" s="760"/>
      <c r="E44" s="760"/>
      <c r="F44" s="742"/>
      <c r="G44" s="742"/>
      <c r="H44" s="742"/>
      <c r="I44" s="742"/>
      <c r="J44" s="742"/>
      <c r="K44" s="742"/>
      <c r="L44" s="742"/>
    </row>
    <row r="45" spans="1:12" ht="14.25">
      <c r="A45" s="300"/>
      <c r="B45" s="281" t="s">
        <v>403</v>
      </c>
      <c r="C45" s="283">
        <v>30</v>
      </c>
      <c r="D45" s="761"/>
      <c r="E45" s="758"/>
      <c r="F45" s="740"/>
      <c r="G45" s="740"/>
      <c r="H45" s="762"/>
      <c r="I45" s="762"/>
      <c r="J45" s="762"/>
      <c r="K45" s="762"/>
      <c r="L45" s="762"/>
    </row>
    <row r="46" spans="1:12" ht="14.25">
      <c r="A46" s="300"/>
      <c r="B46" s="281"/>
      <c r="C46" s="281"/>
      <c r="D46" s="758"/>
      <c r="E46" s="758"/>
      <c r="F46" s="740"/>
      <c r="G46" s="740"/>
      <c r="H46" s="762"/>
      <c r="I46" s="762"/>
      <c r="J46" s="762"/>
      <c r="K46" s="762"/>
      <c r="L46" s="762"/>
    </row>
    <row r="47" spans="1:12" ht="14.25">
      <c r="A47" s="301"/>
      <c r="B47" s="451" t="s">
        <v>707</v>
      </c>
      <c r="C47" s="451"/>
      <c r="D47" s="755"/>
      <c r="E47" s="765" t="s">
        <v>673</v>
      </c>
      <c r="F47" s="765" t="s">
        <v>674</v>
      </c>
      <c r="G47" s="742"/>
      <c r="H47" s="762"/>
      <c r="I47" s="762"/>
      <c r="J47" s="762"/>
      <c r="K47" s="762"/>
      <c r="L47" s="762"/>
    </row>
    <row r="48" spans="1:12" ht="14.25">
      <c r="A48" s="302"/>
      <c r="B48" s="443" t="s">
        <v>708</v>
      </c>
      <c r="C48" s="452">
        <v>31</v>
      </c>
      <c r="D48" s="742"/>
      <c r="E48" s="766"/>
      <c r="F48" s="766"/>
      <c r="G48" s="763"/>
      <c r="H48" s="762"/>
      <c r="I48" s="762"/>
      <c r="J48" s="762"/>
      <c r="K48" s="762"/>
      <c r="L48" s="762"/>
    </row>
    <row r="49" spans="1:12" ht="28.5">
      <c r="A49" s="302"/>
      <c r="B49" s="443" t="s">
        <v>709</v>
      </c>
      <c r="C49" s="452">
        <v>32</v>
      </c>
      <c r="D49" s="742"/>
      <c r="E49" s="766"/>
      <c r="F49" s="766"/>
      <c r="G49" s="742"/>
      <c r="H49" s="764"/>
      <c r="I49" s="764"/>
      <c r="J49" s="764"/>
      <c r="K49" s="764"/>
      <c r="L49" s="764"/>
    </row>
    <row r="50" spans="1:12" ht="14.25">
      <c r="A50" s="283"/>
      <c r="B50" s="443" t="s">
        <v>710</v>
      </c>
      <c r="C50" s="452">
        <v>33</v>
      </c>
      <c r="D50" s="762"/>
      <c r="E50" s="766"/>
      <c r="F50" s="766"/>
      <c r="G50" s="742"/>
      <c r="H50" s="764"/>
      <c r="I50" s="764"/>
      <c r="J50" s="764"/>
      <c r="K50" s="764"/>
      <c r="L50" s="764"/>
    </row>
    <row r="51" spans="1:12" ht="14.25">
      <c r="A51" s="288"/>
      <c r="B51" s="443" t="s">
        <v>711</v>
      </c>
      <c r="C51" s="452">
        <v>34</v>
      </c>
      <c r="D51" s="762"/>
      <c r="E51" s="766"/>
      <c r="F51" s="766"/>
      <c r="G51" s="762"/>
      <c r="H51" s="764"/>
      <c r="I51" s="764"/>
      <c r="J51" s="764"/>
      <c r="K51" s="764"/>
      <c r="L51" s="764"/>
    </row>
    <row r="52" spans="1:12" ht="14.25">
      <c r="A52" s="288"/>
      <c r="B52" s="443" t="s">
        <v>712</v>
      </c>
      <c r="C52" s="452">
        <v>35</v>
      </c>
      <c r="D52" s="762"/>
      <c r="E52" s="766"/>
      <c r="F52" s="766"/>
      <c r="G52" s="762"/>
      <c r="H52" s="764"/>
      <c r="I52" s="764"/>
      <c r="J52" s="764"/>
      <c r="K52" s="764"/>
      <c r="L52" s="764"/>
    </row>
    <row r="53" spans="1:12" ht="14.25">
      <c r="A53" s="288"/>
      <c r="B53" s="443" t="s">
        <v>706</v>
      </c>
      <c r="C53" s="452">
        <v>36</v>
      </c>
      <c r="D53" s="762"/>
      <c r="E53" s="766"/>
      <c r="F53" s="766"/>
      <c r="G53" s="762"/>
      <c r="H53" s="764"/>
      <c r="I53" s="764"/>
      <c r="J53" s="764"/>
      <c r="K53" s="764"/>
      <c r="L53" s="764"/>
    </row>
    <row r="54" spans="1:12" ht="14.25">
      <c r="A54" s="288"/>
      <c r="B54" s="453" t="s">
        <v>713</v>
      </c>
      <c r="C54" s="452">
        <v>37</v>
      </c>
      <c r="D54" s="762"/>
      <c r="E54" s="766"/>
      <c r="F54" s="766"/>
      <c r="G54" s="762"/>
      <c r="H54" s="764"/>
      <c r="I54" s="764"/>
      <c r="J54" s="764"/>
      <c r="K54" s="764"/>
      <c r="L54" s="764"/>
    </row>
    <row r="55" spans="1:12" ht="14.25">
      <c r="A55" s="303"/>
      <c r="B55" s="303"/>
      <c r="C55" s="303"/>
      <c r="D55" s="303"/>
      <c r="E55" s="303"/>
      <c r="F55" s="303"/>
      <c r="G55" s="303"/>
      <c r="H55" s="303"/>
      <c r="I55" s="303"/>
      <c r="J55" s="303"/>
      <c r="K55" s="303"/>
      <c r="L55" s="303"/>
    </row>
    <row r="56" spans="1:12" ht="14.25">
      <c r="A56" s="303"/>
      <c r="B56" s="303"/>
      <c r="C56" s="303"/>
      <c r="D56" s="303"/>
      <c r="E56" s="303"/>
      <c r="F56" s="303"/>
      <c r="G56" s="303"/>
      <c r="H56" s="303"/>
      <c r="I56" s="303"/>
      <c r="J56" s="303"/>
      <c r="K56" s="303"/>
      <c r="L56" s="303"/>
    </row>
  </sheetData>
  <sheetProtection password="DAB2" sheet="1" objects="1" scenarios="1"/>
  <mergeCells count="6">
    <mergeCell ref="E4:F4"/>
    <mergeCell ref="H4:L4"/>
    <mergeCell ref="H5:I5"/>
    <mergeCell ref="K5:L5"/>
    <mergeCell ref="H26:I26"/>
    <mergeCell ref="K26:L26"/>
  </mergeCells>
  <printOptions/>
  <pageMargins left="0.7086614173228347" right="0.7086614173228347" top="0.7480314960629921" bottom="0.7480314960629921" header="0.31496062992125984" footer="0.31496062992125984"/>
  <pageSetup fitToHeight="10" fitToWidth="1" horizontalDpi="600" verticalDpi="600" orientation="portrait" paperSize="8" scale="39" r:id="rId1"/>
  <headerFooter differentFirst="1">
    <firstFooter>&amp;C&amp;[220/&amp;[268</firstFooter>
  </headerFooter>
</worksheet>
</file>

<file path=xl/worksheets/sheet18.xml><?xml version="1.0" encoding="utf-8"?>
<worksheet xmlns="http://schemas.openxmlformats.org/spreadsheetml/2006/main" xmlns:r="http://schemas.openxmlformats.org/officeDocument/2006/relationships">
  <sheetPr>
    <tabColor rgb="FF00B0F0"/>
  </sheetPr>
  <dimension ref="A1:S66"/>
  <sheetViews>
    <sheetView zoomScale="80" zoomScaleNormal="80" zoomScalePageLayoutView="0" workbookViewId="0" topLeftCell="A1">
      <selection activeCell="G12" sqref="G12"/>
    </sheetView>
  </sheetViews>
  <sheetFormatPr defaultColWidth="0.9921875" defaultRowHeight="15"/>
  <cols>
    <col min="1" max="3" width="4.28125" style="382" customWidth="1"/>
    <col min="4" max="4" width="15.28125" style="362" customWidth="1"/>
    <col min="5" max="5" width="21.421875" style="362" customWidth="1"/>
    <col min="6" max="6" width="14.57421875" style="364" customWidth="1"/>
    <col min="7" max="7" width="18.8515625" style="364" customWidth="1"/>
    <col min="8" max="13" width="14.57421875" style="364" customWidth="1"/>
    <col min="14" max="15" width="11.28125" style="362" customWidth="1"/>
    <col min="16" max="242" width="11.421875" style="362" customWidth="1"/>
    <col min="243" max="243" width="4.28125" style="362" customWidth="1"/>
    <col min="244" max="245" width="12.8515625" style="362" customWidth="1"/>
    <col min="246" max="246" width="5.8515625" style="362" customWidth="1"/>
    <col min="247" max="247" width="14.57421875" style="362" customWidth="1"/>
    <col min="248" max="248" width="18.8515625" style="362" customWidth="1"/>
    <col min="249" max="252" width="14.57421875" style="362" customWidth="1"/>
    <col min="253" max="255" width="11.28125" style="362" customWidth="1"/>
    <col min="256" max="16384" width="0.9921875" style="362" customWidth="1"/>
  </cols>
  <sheetData>
    <row r="1" spans="1:5" ht="15.75">
      <c r="A1" s="361" t="s">
        <v>1299</v>
      </c>
      <c r="B1" s="361"/>
      <c r="C1" s="771"/>
      <c r="E1" s="363"/>
    </row>
    <row r="2" spans="1:13" ht="20.25" customHeight="1">
      <c r="A2" s="365"/>
      <c r="B2" s="365"/>
      <c r="C2" s="365"/>
      <c r="D2" s="366"/>
      <c r="E2" s="366"/>
      <c r="F2" s="367"/>
      <c r="G2" s="367"/>
      <c r="H2" s="367"/>
      <c r="I2" s="367"/>
      <c r="J2" s="367"/>
      <c r="K2" s="367"/>
      <c r="L2" s="367"/>
      <c r="M2" s="367"/>
    </row>
    <row r="3" spans="1:19" s="371" customFormat="1" ht="15.75" customHeight="1">
      <c r="A3" s="361" t="s">
        <v>1300</v>
      </c>
      <c r="B3" s="361"/>
      <c r="C3" s="771"/>
      <c r="D3" s="368"/>
      <c r="E3" s="368"/>
      <c r="F3" s="369"/>
      <c r="G3" s="370"/>
      <c r="H3" s="370"/>
      <c r="I3" s="370"/>
      <c r="J3" s="370"/>
      <c r="K3" s="370"/>
      <c r="L3" s="370"/>
      <c r="M3" s="370"/>
      <c r="N3" s="370"/>
      <c r="O3" s="370"/>
      <c r="P3" s="907"/>
      <c r="Q3" s="907"/>
      <c r="R3" s="907"/>
      <c r="S3" s="907"/>
    </row>
    <row r="4" spans="1:15" ht="16.5" customHeight="1" thickBot="1">
      <c r="A4" s="372"/>
      <c r="B4" s="372"/>
      <c r="C4" s="772"/>
      <c r="D4" s="373"/>
      <c r="E4" s="373"/>
      <c r="F4" s="374"/>
      <c r="G4" s="374"/>
      <c r="H4" s="374"/>
      <c r="I4" s="374"/>
      <c r="J4" s="374"/>
      <c r="K4" s="374"/>
      <c r="L4" s="374"/>
      <c r="M4" s="374"/>
      <c r="N4" s="373"/>
      <c r="O4" s="373"/>
    </row>
    <row r="5" spans="1:15" ht="13.5" customHeight="1" thickBot="1">
      <c r="A5" s="375"/>
      <c r="B5" s="375"/>
      <c r="C5" s="375"/>
      <c r="D5" s="373" t="s">
        <v>418</v>
      </c>
      <c r="E5" s="373"/>
      <c r="F5" s="376"/>
      <c r="G5" s="376"/>
      <c r="H5" s="376"/>
      <c r="I5" s="376"/>
      <c r="J5" s="376"/>
      <c r="K5" s="376"/>
      <c r="L5" s="376"/>
      <c r="M5" s="376"/>
      <c r="N5" s="908" t="s">
        <v>1301</v>
      </c>
      <c r="O5" s="911" t="s">
        <v>1302</v>
      </c>
    </row>
    <row r="6" spans="1:15" ht="15.75" customHeight="1" thickBot="1">
      <c r="A6" s="375"/>
      <c r="B6" s="375"/>
      <c r="C6" s="375"/>
      <c r="D6" s="373"/>
      <c r="E6" s="373"/>
      <c r="F6" s="914" t="s">
        <v>1492</v>
      </c>
      <c r="G6" s="915"/>
      <c r="H6" s="915"/>
      <c r="I6" s="915"/>
      <c r="J6" s="915"/>
      <c r="K6" s="915"/>
      <c r="L6" s="915"/>
      <c r="M6" s="916"/>
      <c r="N6" s="909"/>
      <c r="O6" s="912"/>
    </row>
    <row r="7" spans="1:15" s="378" customFormat="1" ht="73.5" customHeight="1" thickBot="1">
      <c r="A7" s="379"/>
      <c r="B7" s="769"/>
      <c r="C7" s="773"/>
      <c r="D7" s="770" t="s">
        <v>1303</v>
      </c>
      <c r="E7" s="782"/>
      <c r="F7" s="377" t="s">
        <v>1304</v>
      </c>
      <c r="G7" s="377" t="s">
        <v>1305</v>
      </c>
      <c r="H7" s="377" t="s">
        <v>1306</v>
      </c>
      <c r="I7" s="377" t="s">
        <v>1307</v>
      </c>
      <c r="J7" s="377" t="s">
        <v>1308</v>
      </c>
      <c r="K7" s="377" t="s">
        <v>729</v>
      </c>
      <c r="L7" s="377" t="s">
        <v>1309</v>
      </c>
      <c r="M7" s="377" t="s">
        <v>1310</v>
      </c>
      <c r="N7" s="910"/>
      <c r="O7" s="913"/>
    </row>
    <row r="8" spans="1:15" ht="47.25">
      <c r="A8" s="379"/>
      <c r="B8" s="767"/>
      <c r="C8" s="774">
        <v>1</v>
      </c>
      <c r="D8" s="917"/>
      <c r="E8" s="783" t="s">
        <v>1311</v>
      </c>
      <c r="F8" s="775"/>
      <c r="G8" s="775"/>
      <c r="H8" s="775"/>
      <c r="I8" s="775"/>
      <c r="J8" s="775"/>
      <c r="K8" s="775"/>
      <c r="L8" s="775"/>
      <c r="M8" s="904"/>
      <c r="N8" s="904"/>
      <c r="O8" s="904"/>
    </row>
    <row r="9" spans="1:15" s="381" customFormat="1" ht="47.25">
      <c r="A9" s="380"/>
      <c r="B9" s="768"/>
      <c r="C9" s="768">
        <v>2</v>
      </c>
      <c r="D9" s="903"/>
      <c r="E9" s="783" t="s">
        <v>1312</v>
      </c>
      <c r="F9" s="776"/>
      <c r="G9" s="776"/>
      <c r="H9" s="776"/>
      <c r="I9" s="776"/>
      <c r="J9" s="776"/>
      <c r="K9" s="776"/>
      <c r="L9" s="776"/>
      <c r="M9" s="905"/>
      <c r="N9" s="905"/>
      <c r="O9" s="905"/>
    </row>
    <row r="10" spans="1:15" ht="27.75" customHeight="1">
      <c r="A10" s="375"/>
      <c r="B10" s="375"/>
      <c r="C10" s="375"/>
      <c r="D10" s="777"/>
      <c r="E10" s="784"/>
      <c r="F10" s="777"/>
      <c r="G10" s="777"/>
      <c r="H10" s="777"/>
      <c r="I10" s="777"/>
      <c r="J10" s="777"/>
      <c r="K10" s="777"/>
      <c r="L10" s="777"/>
      <c r="M10" s="788"/>
      <c r="N10" s="788"/>
      <c r="O10" s="788"/>
    </row>
    <row r="11" spans="1:15" ht="47.25">
      <c r="A11" s="379"/>
      <c r="B11" s="767"/>
      <c r="C11" s="774">
        <v>3</v>
      </c>
      <c r="D11" s="902"/>
      <c r="E11" s="783" t="s">
        <v>1311</v>
      </c>
      <c r="F11" s="776"/>
      <c r="G11" s="776"/>
      <c r="H11" s="776"/>
      <c r="I11" s="776"/>
      <c r="J11" s="776"/>
      <c r="K11" s="776"/>
      <c r="L11" s="776"/>
      <c r="M11" s="906"/>
      <c r="N11" s="906"/>
      <c r="O11" s="906"/>
    </row>
    <row r="12" spans="1:15" s="381" customFormat="1" ht="47.25">
      <c r="A12" s="380"/>
      <c r="B12" s="768"/>
      <c r="C12" s="768">
        <v>4</v>
      </c>
      <c r="D12" s="903"/>
      <c r="E12" s="783" t="s">
        <v>1312</v>
      </c>
      <c r="F12" s="776"/>
      <c r="G12" s="776"/>
      <c r="H12" s="776"/>
      <c r="I12" s="776"/>
      <c r="J12" s="776"/>
      <c r="K12" s="776"/>
      <c r="L12" s="776"/>
      <c r="M12" s="906"/>
      <c r="N12" s="906"/>
      <c r="O12" s="906"/>
    </row>
    <row r="13" spans="4:15" ht="13.5" thickBot="1">
      <c r="D13" s="778"/>
      <c r="E13" s="785"/>
      <c r="F13" s="779"/>
      <c r="G13" s="779"/>
      <c r="H13" s="779"/>
      <c r="I13" s="779"/>
      <c r="J13" s="779"/>
      <c r="K13" s="779"/>
      <c r="L13" s="779"/>
      <c r="M13" s="789"/>
      <c r="N13" s="790"/>
      <c r="O13" s="790"/>
    </row>
    <row r="14" spans="1:15" ht="47.25">
      <c r="A14" s="379"/>
      <c r="B14" s="767"/>
      <c r="C14" s="774">
        <v>5</v>
      </c>
      <c r="D14" s="902"/>
      <c r="E14" s="783" t="s">
        <v>1311</v>
      </c>
      <c r="F14" s="776"/>
      <c r="G14" s="776"/>
      <c r="H14" s="776"/>
      <c r="I14" s="776"/>
      <c r="J14" s="776"/>
      <c r="K14" s="776"/>
      <c r="L14" s="776"/>
      <c r="M14" s="904"/>
      <c r="N14" s="904"/>
      <c r="O14" s="904"/>
    </row>
    <row r="15" spans="1:15" s="381" customFormat="1" ht="47.25">
      <c r="A15" s="380"/>
      <c r="B15" s="768"/>
      <c r="C15" s="768">
        <v>6</v>
      </c>
      <c r="D15" s="903"/>
      <c r="E15" s="783" t="s">
        <v>1312</v>
      </c>
      <c r="F15" s="776"/>
      <c r="G15" s="776"/>
      <c r="H15" s="776"/>
      <c r="I15" s="776"/>
      <c r="J15" s="776"/>
      <c r="K15" s="776"/>
      <c r="L15" s="776"/>
      <c r="M15" s="905"/>
      <c r="N15" s="905"/>
      <c r="O15" s="905"/>
    </row>
    <row r="16" spans="1:15" ht="27.75" customHeight="1">
      <c r="A16" s="375"/>
      <c r="B16" s="375"/>
      <c r="C16" s="375"/>
      <c r="D16" s="777"/>
      <c r="E16" s="784"/>
      <c r="F16" s="777"/>
      <c r="G16" s="777"/>
      <c r="H16" s="777"/>
      <c r="I16" s="777"/>
      <c r="J16" s="777"/>
      <c r="K16" s="777"/>
      <c r="L16" s="777"/>
      <c r="M16" s="788"/>
      <c r="N16" s="788"/>
      <c r="O16" s="788"/>
    </row>
    <row r="17" spans="1:15" ht="47.25">
      <c r="A17" s="379"/>
      <c r="B17" s="767"/>
      <c r="C17" s="774">
        <v>7</v>
      </c>
      <c r="D17" s="902"/>
      <c r="E17" s="783" t="s">
        <v>1311</v>
      </c>
      <c r="F17" s="776"/>
      <c r="G17" s="776"/>
      <c r="H17" s="776"/>
      <c r="I17" s="776"/>
      <c r="J17" s="776"/>
      <c r="K17" s="776"/>
      <c r="L17" s="776"/>
      <c r="M17" s="906"/>
      <c r="N17" s="906"/>
      <c r="O17" s="906"/>
    </row>
    <row r="18" spans="1:15" s="381" customFormat="1" ht="47.25">
      <c r="A18" s="380"/>
      <c r="B18" s="768"/>
      <c r="C18" s="768">
        <v>8</v>
      </c>
      <c r="D18" s="903"/>
      <c r="E18" s="783" t="s">
        <v>1312</v>
      </c>
      <c r="F18" s="776"/>
      <c r="G18" s="776"/>
      <c r="H18" s="776"/>
      <c r="I18" s="776"/>
      <c r="J18" s="776"/>
      <c r="K18" s="776"/>
      <c r="L18" s="776"/>
      <c r="M18" s="906"/>
      <c r="N18" s="906"/>
      <c r="O18" s="906"/>
    </row>
    <row r="19" spans="4:15" ht="13.5" thickBot="1">
      <c r="D19" s="778"/>
      <c r="E19" s="785"/>
      <c r="F19" s="779"/>
      <c r="G19" s="779"/>
      <c r="H19" s="779"/>
      <c r="I19" s="779"/>
      <c r="J19" s="779"/>
      <c r="K19" s="779"/>
      <c r="L19" s="779"/>
      <c r="M19" s="789"/>
      <c r="N19" s="790"/>
      <c r="O19" s="790"/>
    </row>
    <row r="20" spans="1:15" ht="47.25">
      <c r="A20" s="379"/>
      <c r="B20" s="767"/>
      <c r="C20" s="774">
        <v>9</v>
      </c>
      <c r="D20" s="902"/>
      <c r="E20" s="783" t="s">
        <v>1311</v>
      </c>
      <c r="F20" s="776"/>
      <c r="G20" s="776"/>
      <c r="H20" s="776"/>
      <c r="I20" s="776"/>
      <c r="J20" s="776"/>
      <c r="K20" s="776"/>
      <c r="L20" s="776"/>
      <c r="M20" s="904"/>
      <c r="N20" s="904"/>
      <c r="O20" s="904"/>
    </row>
    <row r="21" spans="1:15" s="381" customFormat="1" ht="47.25">
      <c r="A21" s="380"/>
      <c r="B21" s="768"/>
      <c r="C21" s="768">
        <v>10</v>
      </c>
      <c r="D21" s="903"/>
      <c r="E21" s="783" t="s">
        <v>1312</v>
      </c>
      <c r="F21" s="776"/>
      <c r="G21" s="776"/>
      <c r="H21" s="776"/>
      <c r="I21" s="776"/>
      <c r="J21" s="776"/>
      <c r="K21" s="776"/>
      <c r="L21" s="776"/>
      <c r="M21" s="905"/>
      <c r="N21" s="905"/>
      <c r="O21" s="905"/>
    </row>
    <row r="22" spans="1:15" ht="27.75" customHeight="1">
      <c r="A22" s="375"/>
      <c r="B22" s="375"/>
      <c r="C22" s="375"/>
      <c r="D22" s="777"/>
      <c r="E22" s="784"/>
      <c r="F22" s="777"/>
      <c r="G22" s="777"/>
      <c r="H22" s="777"/>
      <c r="I22" s="777"/>
      <c r="J22" s="777"/>
      <c r="K22" s="777"/>
      <c r="L22" s="777"/>
      <c r="M22" s="788"/>
      <c r="N22" s="788"/>
      <c r="O22" s="788"/>
    </row>
    <row r="23" spans="1:15" ht="47.25">
      <c r="A23" s="379"/>
      <c r="B23" s="767"/>
      <c r="C23" s="774">
        <v>11</v>
      </c>
      <c r="D23" s="902"/>
      <c r="E23" s="783" t="s">
        <v>1311</v>
      </c>
      <c r="F23" s="776"/>
      <c r="G23" s="776"/>
      <c r="H23" s="776"/>
      <c r="I23" s="776"/>
      <c r="J23" s="776"/>
      <c r="K23" s="776"/>
      <c r="L23" s="776"/>
      <c r="M23" s="906"/>
      <c r="N23" s="906"/>
      <c r="O23" s="906"/>
    </row>
    <row r="24" spans="1:15" s="381" customFormat="1" ht="47.25">
      <c r="A24" s="380"/>
      <c r="B24" s="768"/>
      <c r="C24" s="768">
        <v>12</v>
      </c>
      <c r="D24" s="903"/>
      <c r="E24" s="783" t="s">
        <v>1312</v>
      </c>
      <c r="F24" s="776"/>
      <c r="G24" s="776"/>
      <c r="H24" s="776"/>
      <c r="I24" s="776"/>
      <c r="J24" s="776"/>
      <c r="K24" s="776"/>
      <c r="L24" s="776"/>
      <c r="M24" s="906"/>
      <c r="N24" s="906"/>
      <c r="O24" s="906"/>
    </row>
    <row r="25" spans="4:15" ht="13.5" thickBot="1">
      <c r="D25" s="778"/>
      <c r="E25" s="785"/>
      <c r="F25" s="779"/>
      <c r="G25" s="779"/>
      <c r="H25" s="779"/>
      <c r="I25" s="779"/>
      <c r="J25" s="779"/>
      <c r="K25" s="779"/>
      <c r="L25" s="779"/>
      <c r="M25" s="789"/>
      <c r="N25" s="790"/>
      <c r="O25" s="790"/>
    </row>
    <row r="26" spans="1:15" ht="47.25">
      <c r="A26" s="379"/>
      <c r="B26" s="767"/>
      <c r="C26" s="774">
        <v>13</v>
      </c>
      <c r="D26" s="902"/>
      <c r="E26" s="783" t="s">
        <v>1311</v>
      </c>
      <c r="F26" s="776"/>
      <c r="G26" s="776"/>
      <c r="H26" s="776"/>
      <c r="I26" s="776"/>
      <c r="J26" s="776"/>
      <c r="K26" s="776"/>
      <c r="L26" s="776"/>
      <c r="M26" s="904"/>
      <c r="N26" s="904"/>
      <c r="O26" s="904"/>
    </row>
    <row r="27" spans="1:15" s="381" customFormat="1" ht="47.25">
      <c r="A27" s="380"/>
      <c r="B27" s="768"/>
      <c r="C27" s="768">
        <v>14</v>
      </c>
      <c r="D27" s="903"/>
      <c r="E27" s="783" t="s">
        <v>1312</v>
      </c>
      <c r="F27" s="776"/>
      <c r="G27" s="776"/>
      <c r="H27" s="776"/>
      <c r="I27" s="776"/>
      <c r="J27" s="776"/>
      <c r="K27" s="776"/>
      <c r="L27" s="776"/>
      <c r="M27" s="905"/>
      <c r="N27" s="905"/>
      <c r="O27" s="905"/>
    </row>
    <row r="28" spans="1:15" ht="27.75" customHeight="1">
      <c r="A28" s="375"/>
      <c r="B28" s="375"/>
      <c r="C28" s="375"/>
      <c r="D28" s="777"/>
      <c r="E28" s="784"/>
      <c r="F28" s="777"/>
      <c r="G28" s="777"/>
      <c r="H28" s="777"/>
      <c r="I28" s="777"/>
      <c r="J28" s="777"/>
      <c r="K28" s="777"/>
      <c r="L28" s="777"/>
      <c r="M28" s="788"/>
      <c r="N28" s="788"/>
      <c r="O28" s="788"/>
    </row>
    <row r="29" spans="1:15" ht="47.25">
      <c r="A29" s="379"/>
      <c r="B29" s="767"/>
      <c r="C29" s="774">
        <v>15</v>
      </c>
      <c r="D29" s="902"/>
      <c r="E29" s="783" t="s">
        <v>1311</v>
      </c>
      <c r="F29" s="776"/>
      <c r="G29" s="776"/>
      <c r="H29" s="776"/>
      <c r="I29" s="776"/>
      <c r="J29" s="776"/>
      <c r="K29" s="776"/>
      <c r="L29" s="776"/>
      <c r="M29" s="906"/>
      <c r="N29" s="906"/>
      <c r="O29" s="906"/>
    </row>
    <row r="30" spans="1:15" s="381" customFormat="1" ht="47.25">
      <c r="A30" s="380"/>
      <c r="B30" s="768"/>
      <c r="C30" s="768">
        <v>16</v>
      </c>
      <c r="D30" s="903"/>
      <c r="E30" s="783" t="s">
        <v>1312</v>
      </c>
      <c r="F30" s="776"/>
      <c r="G30" s="776"/>
      <c r="H30" s="776"/>
      <c r="I30" s="776"/>
      <c r="J30" s="776"/>
      <c r="K30" s="776"/>
      <c r="L30" s="776"/>
      <c r="M30" s="906"/>
      <c r="N30" s="906"/>
      <c r="O30" s="906"/>
    </row>
    <row r="31" spans="4:15" ht="13.5" thickBot="1">
      <c r="D31" s="778"/>
      <c r="E31" s="785"/>
      <c r="F31" s="779"/>
      <c r="G31" s="779"/>
      <c r="H31" s="779"/>
      <c r="I31" s="779"/>
      <c r="J31" s="779"/>
      <c r="K31" s="779"/>
      <c r="L31" s="779"/>
      <c r="M31" s="789"/>
      <c r="N31" s="790"/>
      <c r="O31" s="790"/>
    </row>
    <row r="32" spans="1:15" ht="47.25">
      <c r="A32" s="379"/>
      <c r="B32" s="767"/>
      <c r="C32" s="774">
        <v>17</v>
      </c>
      <c r="D32" s="902"/>
      <c r="E32" s="783" t="s">
        <v>1311</v>
      </c>
      <c r="F32" s="776"/>
      <c r="G32" s="776"/>
      <c r="H32" s="776"/>
      <c r="I32" s="776"/>
      <c r="J32" s="776"/>
      <c r="K32" s="776"/>
      <c r="L32" s="776"/>
      <c r="M32" s="904"/>
      <c r="N32" s="904"/>
      <c r="O32" s="904"/>
    </row>
    <row r="33" spans="1:15" s="381" customFormat="1" ht="47.25">
      <c r="A33" s="380"/>
      <c r="B33" s="768"/>
      <c r="C33" s="768">
        <v>18</v>
      </c>
      <c r="D33" s="903"/>
      <c r="E33" s="783" t="s">
        <v>1312</v>
      </c>
      <c r="F33" s="776"/>
      <c r="G33" s="776"/>
      <c r="H33" s="776"/>
      <c r="I33" s="776"/>
      <c r="J33" s="776"/>
      <c r="K33" s="776"/>
      <c r="L33" s="776"/>
      <c r="M33" s="905"/>
      <c r="N33" s="905"/>
      <c r="O33" s="905"/>
    </row>
    <row r="34" spans="1:15" ht="27.75" customHeight="1">
      <c r="A34" s="375"/>
      <c r="B34" s="375"/>
      <c r="C34" s="375"/>
      <c r="D34" s="777"/>
      <c r="E34" s="784"/>
      <c r="F34" s="777"/>
      <c r="G34" s="777"/>
      <c r="H34" s="777"/>
      <c r="I34" s="777"/>
      <c r="J34" s="777"/>
      <c r="K34" s="777"/>
      <c r="L34" s="777"/>
      <c r="M34" s="788"/>
      <c r="N34" s="788"/>
      <c r="O34" s="788"/>
    </row>
    <row r="35" spans="1:15" ht="47.25">
      <c r="A35" s="379"/>
      <c r="B35" s="767"/>
      <c r="C35" s="774">
        <v>19</v>
      </c>
      <c r="D35" s="902"/>
      <c r="E35" s="783" t="s">
        <v>1311</v>
      </c>
      <c r="F35" s="776"/>
      <c r="G35" s="776"/>
      <c r="H35" s="776"/>
      <c r="I35" s="776"/>
      <c r="J35" s="776"/>
      <c r="K35" s="776"/>
      <c r="L35" s="776"/>
      <c r="M35" s="906"/>
      <c r="N35" s="906"/>
      <c r="O35" s="906"/>
    </row>
    <row r="36" spans="1:15" s="381" customFormat="1" ht="47.25">
      <c r="A36" s="380"/>
      <c r="B36" s="768"/>
      <c r="C36" s="768">
        <v>20</v>
      </c>
      <c r="D36" s="903"/>
      <c r="E36" s="783" t="s">
        <v>1312</v>
      </c>
      <c r="F36" s="776"/>
      <c r="G36" s="776"/>
      <c r="H36" s="776"/>
      <c r="I36" s="776"/>
      <c r="J36" s="776"/>
      <c r="K36" s="776"/>
      <c r="L36" s="776"/>
      <c r="M36" s="906"/>
      <c r="N36" s="906"/>
      <c r="O36" s="906"/>
    </row>
    <row r="37" spans="4:15" ht="13.5" thickBot="1">
      <c r="D37" s="778"/>
      <c r="E37" s="785"/>
      <c r="F37" s="779"/>
      <c r="G37" s="779"/>
      <c r="H37" s="779"/>
      <c r="I37" s="779"/>
      <c r="J37" s="779"/>
      <c r="K37" s="779"/>
      <c r="L37" s="779"/>
      <c r="M37" s="789"/>
      <c r="N37" s="790"/>
      <c r="O37" s="790"/>
    </row>
    <row r="38" spans="1:15" ht="47.25">
      <c r="A38" s="379"/>
      <c r="B38" s="767"/>
      <c r="C38" s="774">
        <v>21</v>
      </c>
      <c r="D38" s="902"/>
      <c r="E38" s="783" t="s">
        <v>1311</v>
      </c>
      <c r="F38" s="776"/>
      <c r="G38" s="776"/>
      <c r="H38" s="776"/>
      <c r="I38" s="776"/>
      <c r="J38" s="776"/>
      <c r="K38" s="776"/>
      <c r="L38" s="776"/>
      <c r="M38" s="904"/>
      <c r="N38" s="904"/>
      <c r="O38" s="904"/>
    </row>
    <row r="39" spans="1:15" s="381" customFormat="1" ht="47.25">
      <c r="A39" s="380"/>
      <c r="B39" s="768"/>
      <c r="C39" s="768">
        <v>22</v>
      </c>
      <c r="D39" s="903"/>
      <c r="E39" s="783" t="s">
        <v>1312</v>
      </c>
      <c r="F39" s="776"/>
      <c r="G39" s="776"/>
      <c r="H39" s="776"/>
      <c r="I39" s="776"/>
      <c r="J39" s="776"/>
      <c r="K39" s="776"/>
      <c r="L39" s="776"/>
      <c r="M39" s="905"/>
      <c r="N39" s="905"/>
      <c r="O39" s="905"/>
    </row>
    <row r="40" spans="1:15" ht="27.75" customHeight="1">
      <c r="A40" s="375"/>
      <c r="B40" s="375"/>
      <c r="C40" s="375"/>
      <c r="D40" s="777"/>
      <c r="E40" s="784"/>
      <c r="F40" s="777"/>
      <c r="G40" s="777"/>
      <c r="H40" s="777"/>
      <c r="I40" s="777"/>
      <c r="J40" s="777"/>
      <c r="K40" s="777"/>
      <c r="L40" s="777"/>
      <c r="M40" s="788"/>
      <c r="N40" s="788"/>
      <c r="O40" s="788"/>
    </row>
    <row r="41" spans="1:15" ht="47.25">
      <c r="A41" s="379"/>
      <c r="B41" s="767"/>
      <c r="C41" s="774">
        <v>23</v>
      </c>
      <c r="D41" s="902"/>
      <c r="E41" s="783" t="s">
        <v>1311</v>
      </c>
      <c r="F41" s="776"/>
      <c r="G41" s="776"/>
      <c r="H41" s="776"/>
      <c r="I41" s="776"/>
      <c r="J41" s="776"/>
      <c r="K41" s="776"/>
      <c r="L41" s="776"/>
      <c r="M41" s="906"/>
      <c r="N41" s="906"/>
      <c r="O41" s="906"/>
    </row>
    <row r="42" spans="1:15" s="381" customFormat="1" ht="47.25">
      <c r="A42" s="380"/>
      <c r="B42" s="768"/>
      <c r="C42" s="768">
        <v>24</v>
      </c>
      <c r="D42" s="903"/>
      <c r="E42" s="783" t="s">
        <v>1312</v>
      </c>
      <c r="F42" s="776"/>
      <c r="G42" s="776"/>
      <c r="H42" s="776"/>
      <c r="I42" s="776"/>
      <c r="J42" s="776"/>
      <c r="K42" s="776"/>
      <c r="L42" s="776"/>
      <c r="M42" s="906"/>
      <c r="N42" s="906"/>
      <c r="O42" s="906"/>
    </row>
    <row r="43" spans="4:15" ht="13.5" thickBot="1">
      <c r="D43" s="778"/>
      <c r="E43" s="785"/>
      <c r="F43" s="779"/>
      <c r="G43" s="779"/>
      <c r="H43" s="779"/>
      <c r="I43" s="779"/>
      <c r="J43" s="779"/>
      <c r="K43" s="779"/>
      <c r="L43" s="779"/>
      <c r="M43" s="789"/>
      <c r="N43" s="790"/>
      <c r="O43" s="790"/>
    </row>
    <row r="44" spans="1:15" ht="47.25">
      <c r="A44" s="379"/>
      <c r="B44" s="767"/>
      <c r="C44" s="774">
        <v>25</v>
      </c>
      <c r="D44" s="902"/>
      <c r="E44" s="783" t="s">
        <v>1311</v>
      </c>
      <c r="F44" s="776"/>
      <c r="G44" s="776"/>
      <c r="H44" s="776"/>
      <c r="I44" s="776"/>
      <c r="J44" s="776"/>
      <c r="K44" s="776"/>
      <c r="L44" s="776"/>
      <c r="M44" s="904"/>
      <c r="N44" s="904"/>
      <c r="O44" s="904"/>
    </row>
    <row r="45" spans="1:15" s="381" customFormat="1" ht="47.25">
      <c r="A45" s="380"/>
      <c r="B45" s="768"/>
      <c r="C45" s="768">
        <v>26</v>
      </c>
      <c r="D45" s="903"/>
      <c r="E45" s="783" t="s">
        <v>1312</v>
      </c>
      <c r="F45" s="776"/>
      <c r="G45" s="776"/>
      <c r="H45" s="776"/>
      <c r="I45" s="776"/>
      <c r="J45" s="776"/>
      <c r="K45" s="776"/>
      <c r="L45" s="776"/>
      <c r="M45" s="905"/>
      <c r="N45" s="905"/>
      <c r="O45" s="905"/>
    </row>
    <row r="46" spans="1:15" ht="27.75" customHeight="1">
      <c r="A46" s="375"/>
      <c r="B46" s="375"/>
      <c r="C46" s="375"/>
      <c r="D46" s="777"/>
      <c r="E46" s="784"/>
      <c r="F46" s="777"/>
      <c r="G46" s="777"/>
      <c r="H46" s="777"/>
      <c r="I46" s="777"/>
      <c r="J46" s="777"/>
      <c r="K46" s="777"/>
      <c r="L46" s="777"/>
      <c r="M46" s="788"/>
      <c r="N46" s="788"/>
      <c r="O46" s="788"/>
    </row>
    <row r="47" spans="1:15" ht="47.25">
      <c r="A47" s="379"/>
      <c r="B47" s="767"/>
      <c r="C47" s="774">
        <v>27</v>
      </c>
      <c r="D47" s="902"/>
      <c r="E47" s="783" t="s">
        <v>1311</v>
      </c>
      <c r="F47" s="776"/>
      <c r="G47" s="776"/>
      <c r="H47" s="776"/>
      <c r="I47" s="776"/>
      <c r="J47" s="776"/>
      <c r="K47" s="776"/>
      <c r="L47" s="776"/>
      <c r="M47" s="906"/>
      <c r="N47" s="906"/>
      <c r="O47" s="906"/>
    </row>
    <row r="48" spans="1:15" s="381" customFormat="1" ht="47.25">
      <c r="A48" s="380"/>
      <c r="B48" s="768"/>
      <c r="C48" s="768">
        <v>28</v>
      </c>
      <c r="D48" s="903"/>
      <c r="E48" s="783" t="s">
        <v>1312</v>
      </c>
      <c r="F48" s="776"/>
      <c r="G48" s="776"/>
      <c r="H48" s="776"/>
      <c r="I48" s="776"/>
      <c r="J48" s="776"/>
      <c r="K48" s="776"/>
      <c r="L48" s="776"/>
      <c r="M48" s="906"/>
      <c r="N48" s="906"/>
      <c r="O48" s="906"/>
    </row>
    <row r="49" spans="4:15" ht="13.5" thickBot="1">
      <c r="D49" s="778"/>
      <c r="E49" s="785"/>
      <c r="F49" s="779"/>
      <c r="G49" s="779"/>
      <c r="H49" s="779"/>
      <c r="I49" s="779"/>
      <c r="J49" s="779"/>
      <c r="K49" s="779"/>
      <c r="L49" s="779"/>
      <c r="M49" s="789"/>
      <c r="N49" s="790"/>
      <c r="O49" s="790"/>
    </row>
    <row r="50" spans="1:15" ht="47.25">
      <c r="A50" s="379"/>
      <c r="B50" s="767"/>
      <c r="C50" s="774">
        <v>29</v>
      </c>
      <c r="D50" s="902"/>
      <c r="E50" s="783" t="s">
        <v>1311</v>
      </c>
      <c r="F50" s="776"/>
      <c r="G50" s="776"/>
      <c r="H50" s="776"/>
      <c r="I50" s="776"/>
      <c r="J50" s="776"/>
      <c r="K50" s="776"/>
      <c r="L50" s="776"/>
      <c r="M50" s="904"/>
      <c r="N50" s="904"/>
      <c r="O50" s="904"/>
    </row>
    <row r="51" spans="1:15" s="381" customFormat="1" ht="47.25">
      <c r="A51" s="380"/>
      <c r="B51" s="768"/>
      <c r="C51" s="768">
        <v>30</v>
      </c>
      <c r="D51" s="903"/>
      <c r="E51" s="783" t="s">
        <v>1312</v>
      </c>
      <c r="F51" s="776"/>
      <c r="G51" s="776"/>
      <c r="H51" s="776"/>
      <c r="I51" s="776"/>
      <c r="J51" s="776"/>
      <c r="K51" s="776"/>
      <c r="L51" s="776"/>
      <c r="M51" s="905"/>
      <c r="N51" s="905"/>
      <c r="O51" s="905"/>
    </row>
    <row r="52" spans="1:15" ht="27.75" customHeight="1">
      <c r="A52" s="375"/>
      <c r="B52" s="375"/>
      <c r="C52" s="375"/>
      <c r="D52" s="777"/>
      <c r="E52" s="784"/>
      <c r="F52" s="777"/>
      <c r="G52" s="777"/>
      <c r="H52" s="777"/>
      <c r="I52" s="777"/>
      <c r="J52" s="777"/>
      <c r="K52" s="777"/>
      <c r="L52" s="777"/>
      <c r="M52" s="788"/>
      <c r="N52" s="788"/>
      <c r="O52" s="788"/>
    </row>
    <row r="53" spans="1:15" ht="47.25">
      <c r="A53" s="379"/>
      <c r="B53" s="767"/>
      <c r="C53" s="774">
        <v>31</v>
      </c>
      <c r="D53" s="902"/>
      <c r="E53" s="783" t="s">
        <v>1311</v>
      </c>
      <c r="F53" s="776"/>
      <c r="G53" s="776"/>
      <c r="H53" s="776"/>
      <c r="I53" s="776"/>
      <c r="J53" s="776"/>
      <c r="K53" s="776"/>
      <c r="L53" s="776"/>
      <c r="M53" s="906"/>
      <c r="N53" s="906"/>
      <c r="O53" s="906"/>
    </row>
    <row r="54" spans="1:15" s="381" customFormat="1" ht="47.25">
      <c r="A54" s="380"/>
      <c r="B54" s="768"/>
      <c r="C54" s="768">
        <v>32</v>
      </c>
      <c r="D54" s="903"/>
      <c r="E54" s="783" t="s">
        <v>1312</v>
      </c>
      <c r="F54" s="776"/>
      <c r="G54" s="776"/>
      <c r="H54" s="776"/>
      <c r="I54" s="776"/>
      <c r="J54" s="776"/>
      <c r="K54" s="776"/>
      <c r="L54" s="776"/>
      <c r="M54" s="906"/>
      <c r="N54" s="906"/>
      <c r="O54" s="906"/>
    </row>
    <row r="55" spans="4:15" ht="13.5" thickBot="1">
      <c r="D55" s="778"/>
      <c r="E55" s="785"/>
      <c r="F55" s="779"/>
      <c r="G55" s="779"/>
      <c r="H55" s="779"/>
      <c r="I55" s="779"/>
      <c r="J55" s="779"/>
      <c r="K55" s="779"/>
      <c r="L55" s="779"/>
      <c r="M55" s="789"/>
      <c r="N55" s="790"/>
      <c r="O55" s="790"/>
    </row>
    <row r="56" spans="1:15" ht="47.25">
      <c r="A56" s="379"/>
      <c r="B56" s="767"/>
      <c r="C56" s="774">
        <v>33</v>
      </c>
      <c r="D56" s="902"/>
      <c r="E56" s="783" t="s">
        <v>1311</v>
      </c>
      <c r="F56" s="780"/>
      <c r="G56" s="780"/>
      <c r="H56" s="780"/>
      <c r="I56" s="780"/>
      <c r="J56" s="780"/>
      <c r="K56" s="780"/>
      <c r="L56" s="780"/>
      <c r="M56" s="904"/>
      <c r="N56" s="904"/>
      <c r="O56" s="904"/>
    </row>
    <row r="57" spans="1:15" s="381" customFormat="1" ht="47.25">
      <c r="A57" s="380"/>
      <c r="B57" s="768"/>
      <c r="C57" s="768">
        <v>34</v>
      </c>
      <c r="D57" s="903"/>
      <c r="E57" s="783" t="s">
        <v>1312</v>
      </c>
      <c r="F57" s="781"/>
      <c r="G57" s="781"/>
      <c r="H57" s="781"/>
      <c r="I57" s="781"/>
      <c r="J57" s="781"/>
      <c r="K57" s="781"/>
      <c r="L57" s="781"/>
      <c r="M57" s="905"/>
      <c r="N57" s="905"/>
      <c r="O57" s="905"/>
    </row>
    <row r="58" spans="1:15" ht="27.75" customHeight="1">
      <c r="A58" s="375"/>
      <c r="B58" s="375"/>
      <c r="C58" s="375"/>
      <c r="D58" s="777"/>
      <c r="E58" s="784"/>
      <c r="F58" s="777"/>
      <c r="G58" s="777"/>
      <c r="H58" s="777"/>
      <c r="I58" s="777"/>
      <c r="J58" s="777"/>
      <c r="K58" s="777"/>
      <c r="L58" s="777"/>
      <c r="M58" s="788"/>
      <c r="N58" s="788"/>
      <c r="O58" s="788"/>
    </row>
    <row r="59" spans="1:15" ht="47.25">
      <c r="A59" s="379"/>
      <c r="B59" s="767"/>
      <c r="C59" s="774">
        <v>35</v>
      </c>
      <c r="D59" s="902"/>
      <c r="E59" s="783" t="s">
        <v>1311</v>
      </c>
      <c r="F59" s="776"/>
      <c r="G59" s="776"/>
      <c r="H59" s="776"/>
      <c r="I59" s="776"/>
      <c r="J59" s="776"/>
      <c r="K59" s="776"/>
      <c r="L59" s="776"/>
      <c r="M59" s="906"/>
      <c r="N59" s="906"/>
      <c r="O59" s="906"/>
    </row>
    <row r="60" spans="1:15" s="381" customFormat="1" ht="47.25">
      <c r="A60" s="380"/>
      <c r="B60" s="768"/>
      <c r="C60" s="768">
        <v>3</v>
      </c>
      <c r="D60" s="903"/>
      <c r="E60" s="783" t="s">
        <v>1312</v>
      </c>
      <c r="F60" s="776"/>
      <c r="G60" s="776"/>
      <c r="H60" s="776"/>
      <c r="I60" s="776"/>
      <c r="J60" s="776"/>
      <c r="K60" s="776"/>
      <c r="L60" s="776"/>
      <c r="M60" s="906"/>
      <c r="N60" s="906"/>
      <c r="O60" s="906"/>
    </row>
    <row r="61" spans="4:15" ht="13.5" thickBot="1">
      <c r="D61" s="778"/>
      <c r="E61" s="785"/>
      <c r="F61" s="779"/>
      <c r="G61" s="779"/>
      <c r="H61" s="779"/>
      <c r="I61" s="779"/>
      <c r="J61" s="779"/>
      <c r="K61" s="779"/>
      <c r="L61" s="779"/>
      <c r="M61" s="789"/>
      <c r="N61" s="790"/>
      <c r="O61" s="790"/>
    </row>
    <row r="62" spans="1:15" ht="47.25">
      <c r="A62" s="379"/>
      <c r="B62" s="767"/>
      <c r="C62" s="774">
        <v>37</v>
      </c>
      <c r="D62" s="902"/>
      <c r="E62" s="783" t="s">
        <v>1311</v>
      </c>
      <c r="F62" s="776"/>
      <c r="G62" s="776"/>
      <c r="H62" s="776"/>
      <c r="I62" s="776"/>
      <c r="J62" s="776"/>
      <c r="K62" s="776"/>
      <c r="L62" s="776"/>
      <c r="M62" s="904"/>
      <c r="N62" s="904"/>
      <c r="O62" s="904"/>
    </row>
    <row r="63" spans="1:15" s="381" customFormat="1" ht="47.25">
      <c r="A63" s="380"/>
      <c r="B63" s="768"/>
      <c r="C63" s="768">
        <v>38</v>
      </c>
      <c r="D63" s="903"/>
      <c r="E63" s="783" t="s">
        <v>1312</v>
      </c>
      <c r="F63" s="776"/>
      <c r="G63" s="776"/>
      <c r="H63" s="776"/>
      <c r="I63" s="776"/>
      <c r="J63" s="776"/>
      <c r="K63" s="776"/>
      <c r="L63" s="776"/>
      <c r="M63" s="905"/>
      <c r="N63" s="905"/>
      <c r="O63" s="905"/>
    </row>
    <row r="64" spans="1:15" ht="27.75" customHeight="1">
      <c r="A64" s="375"/>
      <c r="B64" s="375"/>
      <c r="C64" s="375"/>
      <c r="D64" s="777"/>
      <c r="E64" s="784"/>
      <c r="F64" s="777"/>
      <c r="G64" s="777"/>
      <c r="H64" s="777"/>
      <c r="I64" s="777"/>
      <c r="J64" s="777"/>
      <c r="K64" s="777"/>
      <c r="L64" s="777"/>
      <c r="M64" s="788"/>
      <c r="N64" s="788"/>
      <c r="O64" s="788"/>
    </row>
    <row r="65" spans="1:15" ht="47.25">
      <c r="A65" s="379"/>
      <c r="B65" s="767"/>
      <c r="C65" s="774">
        <v>39</v>
      </c>
      <c r="D65" s="902"/>
      <c r="E65" s="783" t="s">
        <v>1311</v>
      </c>
      <c r="F65" s="776"/>
      <c r="G65" s="776"/>
      <c r="H65" s="776"/>
      <c r="I65" s="776"/>
      <c r="J65" s="776"/>
      <c r="K65" s="776"/>
      <c r="L65" s="776"/>
      <c r="M65" s="906"/>
      <c r="N65" s="906"/>
      <c r="O65" s="906"/>
    </row>
    <row r="66" spans="1:15" s="381" customFormat="1" ht="47.25">
      <c r="A66" s="380"/>
      <c r="B66" s="768"/>
      <c r="C66" s="768">
        <v>40</v>
      </c>
      <c r="D66" s="903"/>
      <c r="E66" s="783" t="s">
        <v>1312</v>
      </c>
      <c r="F66" s="776"/>
      <c r="G66" s="776"/>
      <c r="H66" s="776"/>
      <c r="I66" s="776"/>
      <c r="J66" s="776"/>
      <c r="K66" s="776"/>
      <c r="L66" s="776"/>
      <c r="M66" s="906"/>
      <c r="N66" s="906"/>
      <c r="O66" s="906"/>
    </row>
  </sheetData>
  <sheetProtection password="DAB2" sheet="1" objects="1" scenarios="1"/>
  <mergeCells count="84">
    <mergeCell ref="D11:D12"/>
    <mergeCell ref="M11:M12"/>
    <mergeCell ref="N11:N12"/>
    <mergeCell ref="O11:O12"/>
    <mergeCell ref="P3:S3"/>
    <mergeCell ref="N5:N7"/>
    <mergeCell ref="O5:O7"/>
    <mergeCell ref="F6:M6"/>
    <mergeCell ref="D8:D9"/>
    <mergeCell ref="M8:M9"/>
    <mergeCell ref="N8:N9"/>
    <mergeCell ref="O8:O9"/>
    <mergeCell ref="D14:D15"/>
    <mergeCell ref="M14:M15"/>
    <mergeCell ref="N14:N15"/>
    <mergeCell ref="O14:O15"/>
    <mergeCell ref="D17:D18"/>
    <mergeCell ref="M17:M18"/>
    <mergeCell ref="N17:N18"/>
    <mergeCell ref="O17:O18"/>
    <mergeCell ref="D20:D21"/>
    <mergeCell ref="M20:M21"/>
    <mergeCell ref="N20:N21"/>
    <mergeCell ref="O20:O21"/>
    <mergeCell ref="D23:D24"/>
    <mergeCell ref="M23:M24"/>
    <mergeCell ref="N23:N24"/>
    <mergeCell ref="O23:O24"/>
    <mergeCell ref="D26:D27"/>
    <mergeCell ref="M26:M27"/>
    <mergeCell ref="N26:N27"/>
    <mergeCell ref="O26:O27"/>
    <mergeCell ref="D29:D30"/>
    <mergeCell ref="M29:M30"/>
    <mergeCell ref="N29:N30"/>
    <mergeCell ref="O29:O30"/>
    <mergeCell ref="D32:D33"/>
    <mergeCell ref="M32:M33"/>
    <mergeCell ref="N32:N33"/>
    <mergeCell ref="O32:O33"/>
    <mergeCell ref="D35:D36"/>
    <mergeCell ref="M35:M36"/>
    <mergeCell ref="N35:N36"/>
    <mergeCell ref="O35:O36"/>
    <mergeCell ref="D38:D39"/>
    <mergeCell ref="M38:M39"/>
    <mergeCell ref="N38:N39"/>
    <mergeCell ref="O38:O39"/>
    <mergeCell ref="D41:D42"/>
    <mergeCell ref="M41:M42"/>
    <mergeCell ref="N41:N42"/>
    <mergeCell ref="O41:O42"/>
    <mergeCell ref="D44:D45"/>
    <mergeCell ref="M44:M45"/>
    <mergeCell ref="N44:N45"/>
    <mergeCell ref="O44:O45"/>
    <mergeCell ref="D47:D48"/>
    <mergeCell ref="M47:M48"/>
    <mergeCell ref="N47:N48"/>
    <mergeCell ref="O47:O48"/>
    <mergeCell ref="D50:D51"/>
    <mergeCell ref="M50:M51"/>
    <mergeCell ref="N50:N51"/>
    <mergeCell ref="O50:O51"/>
    <mergeCell ref="D53:D54"/>
    <mergeCell ref="M53:M54"/>
    <mergeCell ref="N53:N54"/>
    <mergeCell ref="O53:O54"/>
    <mergeCell ref="D56:D57"/>
    <mergeCell ref="M56:M57"/>
    <mergeCell ref="N56:N57"/>
    <mergeCell ref="O56:O57"/>
    <mergeCell ref="D59:D60"/>
    <mergeCell ref="M59:M60"/>
    <mergeCell ref="N59:N60"/>
    <mergeCell ref="O59:O60"/>
    <mergeCell ref="D62:D63"/>
    <mergeCell ref="M62:M63"/>
    <mergeCell ref="N62:N63"/>
    <mergeCell ref="O62:O63"/>
    <mergeCell ref="D65:D66"/>
    <mergeCell ref="M65:M66"/>
    <mergeCell ref="N65:N66"/>
    <mergeCell ref="O65:O66"/>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L808"/>
  <sheetViews>
    <sheetView zoomScale="75" zoomScaleNormal="75" zoomScalePageLayoutView="0" workbookViewId="0" topLeftCell="A55">
      <selection activeCell="C79" sqref="C79"/>
    </sheetView>
  </sheetViews>
  <sheetFormatPr defaultColWidth="11.421875" defaultRowHeight="15"/>
  <cols>
    <col min="2" max="2" width="2.421875" style="323" bestFit="1" customWidth="1"/>
    <col min="3" max="3" width="110.00390625" style="0" customWidth="1"/>
  </cols>
  <sheetData>
    <row r="1" spans="2:3" ht="15.75" thickBot="1">
      <c r="B1" s="346"/>
      <c r="C1" s="344" t="s">
        <v>967</v>
      </c>
    </row>
    <row r="2" spans="1:4" ht="15">
      <c r="A2" s="337" t="s">
        <v>14</v>
      </c>
      <c r="B2" s="340"/>
      <c r="C2" s="343" t="str">
        <f>C18</f>
        <v>Aucune erreur dans l'onglet BI-T</v>
      </c>
      <c r="D2" s="345"/>
    </row>
    <row r="3" spans="1:3" ht="15">
      <c r="A3" s="338" t="s">
        <v>15</v>
      </c>
      <c r="B3" s="341"/>
      <c r="C3" s="335" t="str">
        <f>C20</f>
        <v>Aucune erreur dans l'onglet BS-C1-T</v>
      </c>
    </row>
    <row r="4" spans="1:3" ht="15">
      <c r="A4" s="338" t="s">
        <v>16</v>
      </c>
      <c r="B4" s="341"/>
      <c r="C4" s="335" t="str">
        <f>C53</f>
        <v>Aucune erreur dans l'onglet TP-F1Q-T</v>
      </c>
    </row>
    <row r="5" spans="1:3" ht="15">
      <c r="A5" s="338" t="s">
        <v>17</v>
      </c>
      <c r="B5" s="341"/>
      <c r="C5" s="335" t="str">
        <f>C76</f>
        <v>Aucune erreur dans l'onglet TP-E1Q-T</v>
      </c>
    </row>
    <row r="6" spans="1:3" ht="15">
      <c r="A6" s="338" t="s">
        <v>746</v>
      </c>
      <c r="B6" s="341"/>
      <c r="C6" s="335" t="str">
        <f>C205</f>
        <v>Aucune erreur dans l'onglet SCR-B2A-T</v>
      </c>
    </row>
    <row r="7" spans="1:3" ht="15">
      <c r="A7" s="338" t="s">
        <v>18</v>
      </c>
      <c r="B7" s="341"/>
      <c r="C7" s="335" t="str">
        <f>C215</f>
        <v>15 erreur(s) dans l'état SCR-B3A-T</v>
      </c>
    </row>
    <row r="8" spans="1:3" ht="15">
      <c r="A8" s="338" t="s">
        <v>19</v>
      </c>
      <c r="B8" s="341"/>
      <c r="C8" s="335" t="str">
        <f>C264</f>
        <v>Aucune erreur dans l'onglet SCR-B3B-T</v>
      </c>
    </row>
    <row r="9" spans="1:3" ht="15">
      <c r="A9" s="338" t="s">
        <v>20</v>
      </c>
      <c r="B9" s="341"/>
      <c r="C9" s="335" t="str">
        <f>C269</f>
        <v>1 erreur(s) dans l'état SCR-B3C-T</v>
      </c>
    </row>
    <row r="10" spans="1:3" ht="15">
      <c r="A10" s="338" t="s">
        <v>21</v>
      </c>
      <c r="B10" s="341"/>
      <c r="C10" s="335" t="str">
        <f>C311</f>
        <v>1 erreur(s) dans l'état SCR-B3D-T</v>
      </c>
    </row>
    <row r="11" spans="1:3" ht="15">
      <c r="A11" s="338" t="s">
        <v>22</v>
      </c>
      <c r="B11" s="341"/>
      <c r="C11" s="335" t="str">
        <f>C349</f>
        <v>1 erreur(s) dans l'état SCR-B3E-T</v>
      </c>
    </row>
    <row r="12" spans="1:3" ht="15">
      <c r="A12" s="338" t="s">
        <v>23</v>
      </c>
      <c r="B12" s="341"/>
      <c r="C12" s="335" t="str">
        <f>C357</f>
        <v>Aucune erreur dans l'onglet SCR-B3F-T</v>
      </c>
    </row>
    <row r="13" spans="1:3" ht="15">
      <c r="A13" s="338" t="s">
        <v>24</v>
      </c>
      <c r="B13" s="341"/>
      <c r="C13" s="335" t="str">
        <f>C728</f>
        <v>Aucune erreur dans l'onglet SCR-B3G-T</v>
      </c>
    </row>
    <row r="14" spans="1:3" ht="15">
      <c r="A14" s="338" t="s">
        <v>25</v>
      </c>
      <c r="B14" s="341"/>
      <c r="C14" s="335" t="str">
        <f>C732</f>
        <v>1 erreur(s) dans l'état MCR-B4A-T</v>
      </c>
    </row>
    <row r="15" spans="1:3" ht="15.75" thickBot="1">
      <c r="A15" s="339" t="s">
        <v>747</v>
      </c>
      <c r="B15" s="342"/>
      <c r="C15" s="336" t="str">
        <f>C739</f>
        <v>2 erreur(s) dans l'état MCR-B4B-T</v>
      </c>
    </row>
    <row r="17" ht="15.75" thickBot="1"/>
    <row r="18" spans="1:3" ht="15.75" thickBot="1">
      <c r="A18" s="328" t="s">
        <v>14</v>
      </c>
      <c r="B18" s="329">
        <v>0</v>
      </c>
      <c r="C18" s="326" t="s">
        <v>966</v>
      </c>
    </row>
    <row r="19" spans="1:2" ht="15">
      <c r="A19" s="320"/>
      <c r="B19" s="322"/>
    </row>
    <row r="20" spans="1:3" ht="15.75" thickBot="1">
      <c r="A20" s="323">
        <f>IF(B20=0,0,1)</f>
        <v>0</v>
      </c>
      <c r="B20" s="325">
        <f>SUM(B21:B49)</f>
        <v>0</v>
      </c>
      <c r="C20" s="326" t="str">
        <f>IF(B20=0,"Aucune erreur dans l'onglet BS-C1-T",B20&amp;" erreur(s) dans l'état BS-C1-T")</f>
        <v>Aucune erreur dans l'onglet BS-C1-T</v>
      </c>
    </row>
    <row r="21" spans="1:3" ht="15">
      <c r="A21" s="918" t="s">
        <v>15</v>
      </c>
      <c r="B21" s="324">
        <f>IF(ISNUMBER(IF('BS-C1-T'!D15='BS-C1-T'!D16+'BS-C1-T'!D17,0,1)),IF('BS-C1-T'!D15='BS-C1-T'!D16+'BS-C1-T'!D17,0,1),0)</f>
        <v>0</v>
      </c>
      <c r="C21" s="319" t="s">
        <v>940</v>
      </c>
    </row>
    <row r="22" spans="1:3" ht="15">
      <c r="A22" s="919"/>
      <c r="B22" s="324">
        <f>IF(ISNUMBER(IF('BS-C1-T'!D12='BS-C1-T'!D13+'BS-C1-T'!D14+'BS-C1-T'!D15+'BS-C1-T'!D18+'BS-C1-T'!D23+'BS-C1-T'!D24+'BS-C1-T'!D25+'BS-C1-T'!D26,0,1)),IF('BS-C1-T'!D12='BS-C1-T'!D13+'BS-C1-T'!D14+'BS-C1-T'!D15+'BS-C1-T'!D18+'BS-C1-T'!D23+'BS-C1-T'!D24+'BS-C1-T'!D25+'BS-C1-T'!D26,0,1),0)</f>
        <v>0</v>
      </c>
      <c r="C22" s="332" t="s">
        <v>1566</v>
      </c>
    </row>
    <row r="23" spans="1:3" ht="15">
      <c r="A23" s="919"/>
      <c r="B23" s="324">
        <f>IF(ISNUMBER(IF('BS-C1-T'!E15='BS-C1-T'!E16+'BS-C1-T'!E17,0,1)),IF('BS-C1-T'!E15='BS-C1-T'!E16+'BS-C1-T'!E17,0,1),0)</f>
        <v>0</v>
      </c>
      <c r="C23" s="319" t="s">
        <v>941</v>
      </c>
    </row>
    <row r="24" spans="1:3" ht="15">
      <c r="A24" s="919"/>
      <c r="B24" s="324">
        <f>IF(ISNUMBER(IF('BS-C1-T'!E12='BS-C1-T'!E13+'BS-C1-T'!E14+'BS-C1-T'!E15+'BS-C1-T'!E18+'BS-C1-T'!E23+'BS-C1-T'!E24+'BS-C1-T'!E25+'BS-C1-T'!E26,0,1)),IF('BS-C1-T'!E12='BS-C1-T'!E13+'BS-C1-T'!E14+'BS-C1-T'!E15+'BS-C1-T'!E18+'BS-C1-T'!E23+'BS-C1-T'!E24+'BS-C1-T'!E25+'BS-C1-T'!E26,0,1),0)</f>
        <v>0</v>
      </c>
      <c r="C24" s="319" t="s">
        <v>1567</v>
      </c>
    </row>
    <row r="25" spans="1:3" ht="15">
      <c r="A25" s="919"/>
      <c r="B25" s="324">
        <f>IF(ISNUMBER(IF('BS-C1-T'!D18='BS-C1-T'!D19+'BS-C1-T'!D20+'BS-C1-T'!D21+'BS-C1-T'!D22,0,1)),IF('BS-C1-T'!D18='BS-C1-T'!D19+'BS-C1-T'!D20+'BS-C1-T'!D21+'BS-C1-T'!D22,0,1),0)</f>
        <v>0</v>
      </c>
      <c r="C25" s="319" t="s">
        <v>942</v>
      </c>
    </row>
    <row r="26" spans="1:3" ht="15">
      <c r="A26" s="919"/>
      <c r="B26" s="324">
        <f>IF(ISNUMBER(IF('BS-C1-T'!E18='BS-C1-T'!E19+'BS-C1-T'!E20+'BS-C1-T'!E21+'BS-C1-T'!E22,0,1)),IF('BS-C1-T'!E18='BS-C1-T'!E19+'BS-C1-T'!E20+'BS-C1-T'!E21+'BS-C1-T'!E22,0,1),0)</f>
        <v>0</v>
      </c>
      <c r="C26" s="319" t="s">
        <v>943</v>
      </c>
    </row>
    <row r="27" spans="1:3" ht="15">
      <c r="A27" s="919"/>
      <c r="B27" s="324">
        <f>IF(ISNUMBER(IF('BS-C1-T'!D28='BS-C1-T'!D29+'BS-C1-T'!D30+'BS-C1-T'!D31,0,1)),IF('BS-C1-T'!D28='BS-C1-T'!D29+'BS-C1-T'!D30+'BS-C1-T'!D31,0,1),0)</f>
        <v>0</v>
      </c>
      <c r="C27" s="319" t="s">
        <v>944</v>
      </c>
    </row>
    <row r="28" spans="1:3" ht="15">
      <c r="A28" s="919"/>
      <c r="B28" s="324">
        <f>IF(ISNUMBER('BS-C1-T'!E28),IF('BS-C1-T'!E28='BS-C1-T'!E31,0,1),0)</f>
        <v>0</v>
      </c>
      <c r="C28" s="332" t="s">
        <v>1563</v>
      </c>
    </row>
    <row r="29" spans="1:3" ht="15">
      <c r="A29" s="919"/>
      <c r="B29" s="321">
        <f>IF(ISNUMBER(IF('BS-C1-T'!D32='BS-C1-T'!D33+'BS-C1-T'!D36+'BS-C1-T'!D39,0,1)),IF('BS-C1-T'!D32='BS-C1-T'!D33+'BS-C1-T'!D36+'BS-C1-T'!D39,0,1),0)</f>
        <v>0</v>
      </c>
      <c r="C29" s="319" t="s">
        <v>945</v>
      </c>
    </row>
    <row r="30" spans="1:3" ht="15">
      <c r="A30" s="919"/>
      <c r="B30" s="321">
        <f>IF(ISNUMBER(IF('BS-C1-T'!E32='BS-C1-T'!E33+'BS-C1-T'!E36+'BS-C1-T'!E39,0,1)),IF('BS-C1-T'!E32='BS-C1-T'!E33+'BS-C1-T'!E36+'BS-C1-T'!E39,0,1),0)</f>
        <v>0</v>
      </c>
      <c r="C30" s="319" t="s">
        <v>949</v>
      </c>
    </row>
    <row r="31" spans="1:3" ht="15">
      <c r="A31" s="919"/>
      <c r="B31" s="321">
        <f>IF(ISNUMBER(IF('BS-C1-T'!D33='BS-C1-T'!D34+'BS-C1-T'!D35,0,1)),IF('BS-C1-T'!D33='BS-C1-T'!D34+'BS-C1-T'!D35,0,1),0)</f>
        <v>0</v>
      </c>
      <c r="C31" s="319" t="s">
        <v>946</v>
      </c>
    </row>
    <row r="32" spans="1:3" ht="15">
      <c r="A32" s="919"/>
      <c r="B32" s="321">
        <f>IF(ISNUMBER(IF('BS-C1-T'!E33='BS-C1-T'!E34+'BS-C1-T'!E35,0,1)),IF('BS-C1-T'!E33='BS-C1-T'!E34+'BS-C1-T'!E35,0,1),0)</f>
        <v>0</v>
      </c>
      <c r="C32" s="319" t="s">
        <v>950</v>
      </c>
    </row>
    <row r="33" spans="1:3" ht="15">
      <c r="A33" s="919"/>
      <c r="B33" s="321">
        <f>IF(ISNUMBER(IF('BS-C1-T'!D36='BS-C1-T'!D37+'BS-C1-T'!D38,0,1)),IF('BS-C1-T'!D36='BS-C1-T'!D37+'BS-C1-T'!D38,0,1),0)</f>
        <v>0</v>
      </c>
      <c r="C33" s="319" t="s">
        <v>947</v>
      </c>
    </row>
    <row r="34" spans="1:3" ht="15">
      <c r="A34" s="919"/>
      <c r="B34" s="321">
        <f>IF(ISNUMBER(IF('BS-C1-T'!E36='BS-C1-T'!E37+'BS-C1-T'!E38,0,1)),IF('BS-C1-T'!E36='BS-C1-T'!E37+'BS-C1-T'!E38,0,1),0)</f>
        <v>0</v>
      </c>
      <c r="C34" s="319" t="s">
        <v>951</v>
      </c>
    </row>
    <row r="35" spans="1:3" ht="15">
      <c r="A35" s="919"/>
      <c r="B35" s="324">
        <f>IF(ISNUMBER(IF('BS-C1-T'!D48='BS-C1-T'!D8+'BS-C1-T'!D9+'BS-C1-T'!D10+'BS-C1-T'!D11+'BS-C1-T'!D12+'BS-C1-T'!D27+'BS-C1-T'!D28+'BS-C1-T'!D32+'BS-C1-T'!D40+'BS-C1-T'!D41+'BS-C1-T'!D42+'BS-C1-T'!D43+'BS-C1-T'!D44+'BS-C1-T'!D45+'BS-C1-T'!D46+'BS-C1-T'!D47,0,1)),IF('BS-C1-T'!D48='BS-C1-T'!D8+'BS-C1-T'!D9+'BS-C1-T'!D10+'BS-C1-T'!D11+'BS-C1-T'!D12+'BS-C1-T'!D27+'BS-C1-T'!D28+'BS-C1-T'!D32+'BS-C1-T'!D40+'BS-C1-T'!D41+'BS-C1-T'!D42+'BS-C1-T'!D43+'BS-C1-T'!D44+'BS-C1-T'!D45+'BS-C1-T'!D46+'BS-C1-T'!D47,0,1),0)</f>
        <v>0</v>
      </c>
      <c r="C35" s="332" t="s">
        <v>948</v>
      </c>
    </row>
    <row r="36" spans="1:3" ht="15">
      <c r="A36" s="919"/>
      <c r="B36" s="324">
        <f>IF(ISNUMBER(IF('BS-C1-T'!E48='BS-C1-T'!E8+'BS-C1-T'!E9+'BS-C1-T'!E10+'BS-C1-T'!E11+'BS-C1-T'!E12+'BS-C1-T'!E27+'BS-C1-T'!E28+'BS-C1-T'!E32+'BS-C1-T'!E40+'BS-C1-T'!E42+'BS-C1-T'!E43+'BS-C1-T'!E44+'BS-C1-T'!E45+'BS-C1-T'!E46+'BS-C1-T'!E47,0,1)),IF('BS-C1-T'!E48='BS-C1-T'!E8+'BS-C1-T'!E9+'BS-C1-T'!E10+'BS-C1-T'!E11+'BS-C1-T'!E12+'BS-C1-T'!E27+'BS-C1-T'!E28+'BS-C1-T'!E32+'BS-C1-T'!E40+'BS-C1-T'!E42+'BS-C1-T'!E43+'BS-C1-T'!E44+'BS-C1-T'!E45+'BS-C1-T'!E46+'BS-C1-T'!E47,0,1),0)</f>
        <v>0</v>
      </c>
      <c r="C36" s="332" t="s">
        <v>952</v>
      </c>
    </row>
    <row r="37" spans="1:3" ht="15">
      <c r="A37" s="919"/>
      <c r="B37" s="321">
        <f>IF(ISNUMBER(IF('BS-C1-T'!E51='BS-C1-T'!E52+'BS-C1-T'!E56,0,1)),IF('BS-C1-T'!E51='BS-C1-T'!E52+'BS-C1-T'!E56,0,1),0)</f>
        <v>0</v>
      </c>
      <c r="C37" s="319" t="s">
        <v>953</v>
      </c>
    </row>
    <row r="38" spans="1:3" ht="15">
      <c r="A38" s="919"/>
      <c r="B38" s="321">
        <f>IF(ISNUMBER(IF('BS-C1-T'!D52='BS-C1-T'!D53+'BS-C1-T'!D54+'BS-C1-T'!D55,0,1)),IF('BS-C1-T'!D52='BS-C1-T'!D53+'BS-C1-T'!D54+'BS-C1-T'!D55,0,1),0)</f>
        <v>0</v>
      </c>
      <c r="C38" s="319" t="s">
        <v>955</v>
      </c>
    </row>
    <row r="39" spans="1:3" ht="15">
      <c r="A39" s="919"/>
      <c r="B39" s="321">
        <f>IF(ISNUMBER(IF('BS-C1-T'!D56='BS-C1-T'!D57+'BS-C1-T'!D58+'BS-C1-T'!D59,0,1)),IF('BS-C1-T'!D56='BS-C1-T'!D57+'BS-C1-T'!D58+'BS-C1-T'!D59,0,1),0)</f>
        <v>0</v>
      </c>
      <c r="C39" s="319" t="s">
        <v>956</v>
      </c>
    </row>
    <row r="40" spans="1:3" ht="15">
      <c r="A40" s="919"/>
      <c r="B40" s="321">
        <f>IF(ISNUMBER(IF('BS-C1-T'!E60='BS-C1-T'!E61+'BS-C1-T'!E65,0,1)),IF('BS-C1-T'!E60='BS-C1-T'!E61+'BS-C1-T'!E65,0,1),0)</f>
        <v>0</v>
      </c>
      <c r="C40" s="319" t="s">
        <v>954</v>
      </c>
    </row>
    <row r="41" spans="1:3" ht="15">
      <c r="A41" s="919"/>
      <c r="B41" s="321">
        <f>IF(ISNUMBER(IF('BS-C1-T'!D61='BS-C1-T'!D62+'BS-C1-T'!D63+'BS-C1-T'!D64,0,1)),IF('BS-C1-T'!D61='BS-C1-T'!D62+'BS-C1-T'!D63+'BS-C1-T'!D64,0,1),0)</f>
        <v>0</v>
      </c>
      <c r="C41" s="319" t="s">
        <v>957</v>
      </c>
    </row>
    <row r="42" spans="1:3" ht="15">
      <c r="A42" s="919"/>
      <c r="B42" s="321">
        <f>IF(ISNUMBER(IF('BS-C1-T'!D65='BS-C1-T'!D66+'BS-C1-T'!D67+'BS-C1-T'!D68,0,1)),IF('BS-C1-T'!D65='BS-C1-T'!D66+'BS-C1-T'!D67+'BS-C1-T'!D68,0,1),0)</f>
        <v>0</v>
      </c>
      <c r="C42" s="319" t="s">
        <v>958</v>
      </c>
    </row>
    <row r="43" spans="1:3" ht="15">
      <c r="A43" s="919"/>
      <c r="B43" s="321">
        <f>IF(ISNUMBER(IF('BS-C1-T'!D69='BS-C1-T'!D70+'BS-C1-T'!D71+'BS-C1-T'!D72,0,1)),IF('BS-C1-T'!D69='BS-C1-T'!D70+'BS-C1-T'!D71+'BS-C1-T'!D72,0,1),0)</f>
        <v>0</v>
      </c>
      <c r="C43" s="319" t="s">
        <v>959</v>
      </c>
    </row>
    <row r="44" spans="1:3" ht="15">
      <c r="A44" s="919"/>
      <c r="B44" s="321">
        <f>IF(ISNUMBER(IF('BS-C1-T'!D85='BS-C1-T'!D86+'BS-C1-T'!D87,0,1)),IF('BS-C1-T'!D85='BS-C1-T'!D86+'BS-C1-T'!D87,0,1),0)</f>
        <v>0</v>
      </c>
      <c r="C44" s="319" t="s">
        <v>960</v>
      </c>
    </row>
    <row r="45" spans="1:3" ht="15">
      <c r="A45" s="919"/>
      <c r="B45" s="321">
        <f>IF(ISNUMBER(IF('BS-C1-T'!E85=+'BS-C1-T'!E86+'BS-C1-T'!E87,0,1)),IF('BS-C1-T'!E85=+'BS-C1-T'!E86+'BS-C1-T'!E87,0,1),0)</f>
        <v>0</v>
      </c>
      <c r="C45" s="319" t="s">
        <v>963</v>
      </c>
    </row>
    <row r="46" spans="1:3" ht="15">
      <c r="A46" s="919"/>
      <c r="B46" s="321">
        <f>IF(ISNUMBER(IF('BS-C1-T'!D89='BS-C1-T'!D52+'BS-C1-T'!D56+'BS-C1-T'!D61+'BS-C1-T'!D65+'BS-C1-T'!D69+'BS-C1-T'!D74+'BS-C1-T'!D75+'BS-C1-T'!D76+'BS-C1-T'!D77+'BS-C1-T'!D78+'BS-C1-T'!D79+'BS-C1-T'!D80+'BS-C1-T'!D81+'BS-C1-T'!D82+'BS-C1-T'!D83+'BS-C1-T'!D84+'BS-C1-T'!D86+'BS-C1-T'!D87+'BS-C1-T'!D88,0,1)),IF('BS-C1-T'!D89='BS-C1-T'!D52+'BS-C1-T'!D56+'BS-C1-T'!D61+'BS-C1-T'!D65+'BS-C1-T'!D69+'BS-C1-T'!D74+'BS-C1-T'!D75+'BS-C1-T'!D76+'BS-C1-T'!D77+'BS-C1-T'!D78+'BS-C1-T'!D79+'BS-C1-T'!D80+'BS-C1-T'!D81+'BS-C1-T'!D82+'BS-C1-T'!D83+'BS-C1-T'!D84+'BS-C1-T'!D86+'BS-C1-T'!D87+'BS-C1-T'!D88,0,1),0)</f>
        <v>0</v>
      </c>
      <c r="C46" s="319" t="s">
        <v>961</v>
      </c>
    </row>
    <row r="47" spans="1:3" ht="15">
      <c r="A47" s="919"/>
      <c r="B47" s="324">
        <f>IF(ISNUMBER(IF('BS-C1-T'!E89='BS-C1-T'!E52+'BS-C1-T'!E56+'BS-C1-T'!E61+'BS-C1-T'!E65+'BS-C1-T'!E69+'BS-C1-T'!E75+'BS-C1-T'!E76+'BS-C1-T'!E77+'BS-C1-T'!E78+'BS-C1-T'!E79+'BS-C1-T'!E80+'BS-C1-T'!E81+'BS-C1-T'!E82+'BS-C1-T'!E83+'BS-C1-T'!E84+'BS-C1-T'!E87+'BS-C1-T'!E88+'BS-C1-T'!E73,0,1)),IF('BS-C1-T'!E89='BS-C1-T'!E52+'BS-C1-T'!E56+'BS-C1-T'!E61+'BS-C1-T'!E65+'BS-C1-T'!E69+'BS-C1-T'!E75+'BS-C1-T'!E76+'BS-C1-T'!E77+'BS-C1-T'!E78+'BS-C1-T'!E79+'BS-C1-T'!E80+'BS-C1-T'!E81+'BS-C1-T'!E82+'BS-C1-T'!E83+'BS-C1-T'!E84+'BS-C1-T'!E87+'BS-C1-T'!E88+'BS-C1-T'!E73,0,1),0)</f>
        <v>0</v>
      </c>
      <c r="C47" s="332" t="s">
        <v>964</v>
      </c>
    </row>
    <row r="48" spans="1:3" ht="15">
      <c r="A48" s="919"/>
      <c r="B48" s="321">
        <f>IF(ISNUMBER(IF('BS-C1-T'!D91='BS-C1-T'!D48-'BS-C1-T'!D89,0,1)),IF('BS-C1-T'!D91='BS-C1-T'!D48-'BS-C1-T'!D89,0,1),0)</f>
        <v>0</v>
      </c>
      <c r="C48" s="319" t="s">
        <v>962</v>
      </c>
    </row>
    <row r="49" spans="1:3" ht="15.75" thickBot="1">
      <c r="A49" s="920"/>
      <c r="B49" s="321">
        <f>IF(ISNUMBER(IF('BS-C1-T'!E91='BS-C1-T'!E48-'BS-C1-T'!E89,0,1)),IF('BS-C1-T'!E91='BS-C1-T'!E48-'BS-C1-T'!E89,0,1),0)</f>
        <v>0</v>
      </c>
      <c r="C49" s="319" t="s">
        <v>965</v>
      </c>
    </row>
    <row r="53" spans="1:3" ht="15.75" thickBot="1">
      <c r="A53" s="323">
        <f>IF(B53=0,0,1)</f>
        <v>0</v>
      </c>
      <c r="B53" s="325">
        <f>SUM(B54:B72)</f>
        <v>0</v>
      </c>
      <c r="C53" s="326" t="str">
        <f>IF(B53=0,"Aucune erreur dans l'onglet TP-F1Q-T",B53&amp;" erreur(s) dans l'état TP-F1Q-T")</f>
        <v>Aucune erreur dans l'onglet TP-F1Q-T</v>
      </c>
    </row>
    <row r="54" spans="1:3" ht="15">
      <c r="A54" s="918" t="s">
        <v>16</v>
      </c>
      <c r="B54" s="321">
        <f>IF(ISNUMBER(IF('TP-F1Q-T'!J10='TP-F1Q-T'!K10+'TP-F1Q-T'!L10+'TP-F1Q-T'!M10,0,1)),IF('TP-F1Q-T'!J10='TP-F1Q-T'!K10+'TP-F1Q-T'!L10+'TP-F1Q-T'!M10,0,1),0)</f>
        <v>0</v>
      </c>
      <c r="C54" s="319" t="s">
        <v>748</v>
      </c>
    </row>
    <row r="55" spans="1:3" ht="15">
      <c r="A55" s="919"/>
      <c r="B55" s="321">
        <f>IF(ISNUMBER(IF('TP-F1Q-T'!N10='TP-F1Q-T'!D10+'TP-F1Q-T'!E10:F10+'TP-F1Q-T'!G10:H10+'TP-F1Q-T'!I10+'TP-F1Q-T'!J10,0,1)),IF('TP-F1Q-T'!N10='TP-F1Q-T'!D10+'TP-F1Q-T'!E10:F10+'TP-F1Q-T'!G10:H10+'TP-F1Q-T'!I10+'TP-F1Q-T'!J10,0,1),0)</f>
        <v>0</v>
      </c>
      <c r="C55" s="319" t="s">
        <v>749</v>
      </c>
    </row>
    <row r="56" spans="1:3" ht="15">
      <c r="A56" s="919"/>
      <c r="B56" s="321">
        <f>IF(ISNUMBER(IF('TP-F1Q-T'!T10='TP-F1Q-T'!P10:Q10+'TP-F1Q-T'!R10+'TP-F1Q-T'!S10,0,1)),IF('TP-F1Q-T'!T10='TP-F1Q-T'!P10:Q10+'TP-F1Q-T'!R10+'TP-F1Q-T'!S10,0,1),0)</f>
        <v>0</v>
      </c>
      <c r="C56" s="319" t="s">
        <v>750</v>
      </c>
    </row>
    <row r="57" spans="1:3" ht="15">
      <c r="A57" s="919"/>
      <c r="B57" s="321">
        <f>IF(ISNUMBER(IF('TP-F1Q-T'!D20='TP-F1Q-T'!D10+'TP-F1Q-T'!D14+'TP-F1Q-T'!D18,0,1)),IF('TP-F1Q-T'!D20='TP-F1Q-T'!D10+'TP-F1Q-T'!D14+'TP-F1Q-T'!D18,0,1),0)</f>
        <v>0</v>
      </c>
      <c r="C57" s="319" t="s">
        <v>404</v>
      </c>
    </row>
    <row r="58" spans="1:3" ht="15">
      <c r="A58" s="919"/>
      <c r="B58" s="321">
        <f>IF(ISNUMBER(IF('TP-F1Q-T'!E20:F20='TP-F1Q-T'!E10:F10+'TP-F1Q-T'!E14+'TP-F1Q-T'!F14+'TP-F1Q-T'!E18:F18,0,1)),IF('TP-F1Q-T'!E20:F20='TP-F1Q-T'!E10:F10+'TP-F1Q-T'!E14+'TP-F1Q-T'!F14+'TP-F1Q-T'!E18:F18,0,1),0)</f>
        <v>0</v>
      </c>
      <c r="C58" s="319" t="s">
        <v>757</v>
      </c>
    </row>
    <row r="59" spans="1:3" ht="15">
      <c r="A59" s="919"/>
      <c r="B59" s="321">
        <f>IF(ISNUMBER(IF('TP-F1Q-T'!G20:H20='TP-F1Q-T'!G10:H10+'TP-F1Q-T'!G14+'TP-F1Q-T'!H14+'TP-F1Q-T'!G18:H18,0,1)),IF('TP-F1Q-T'!G20:H20='TP-F1Q-T'!G10:H10+'TP-F1Q-T'!G14+'TP-F1Q-T'!H14+'TP-F1Q-T'!G18:H18,0,1),0)</f>
        <v>0</v>
      </c>
      <c r="C59" s="319" t="s">
        <v>405</v>
      </c>
    </row>
    <row r="60" spans="1:3" ht="15">
      <c r="A60" s="919"/>
      <c r="B60" s="321">
        <f>IF(ISNUMBER(IF('TP-F1Q-T'!I20='TP-F1Q-T'!I10+'TP-F1Q-T'!I14+'TP-F1Q-T'!I18,0,1)),IF('TP-F1Q-T'!I20='TP-F1Q-T'!I10+'TP-F1Q-T'!I14+'TP-F1Q-T'!I18,0,1),0)</f>
        <v>0</v>
      </c>
      <c r="C60" s="319" t="s">
        <v>406</v>
      </c>
    </row>
    <row r="61" spans="1:3" ht="15">
      <c r="A61" s="919"/>
      <c r="B61" s="321">
        <f>IF(ISNUMBER(IF('TP-F1Q-T'!J20='TP-F1Q-T'!J10+'TP-F1Q-T'!J14+'TP-F1Q-T'!J18,0,1)),IF('TP-F1Q-T'!J20='TP-F1Q-T'!J10+'TP-F1Q-T'!J14+'TP-F1Q-T'!J18,0,1),0)</f>
        <v>0</v>
      </c>
      <c r="C61" s="319" t="s">
        <v>407</v>
      </c>
    </row>
    <row r="62" spans="1:3" ht="15">
      <c r="A62" s="919"/>
      <c r="B62" s="321">
        <f>IF(ISNUMBER(IF('TP-F1Q-T'!N14='TP-F1Q-T'!D14+'TP-F1Q-T'!E14+'TP-F1Q-T'!F14+'TP-F1Q-T'!G14+'TP-F1Q-T'!H14+'TP-F1Q-T'!I14+'TP-F1Q-T'!J14,0,1)),IF('TP-F1Q-T'!N14='TP-F1Q-T'!D14+'TP-F1Q-T'!E14+'TP-F1Q-T'!F14+'TP-F1Q-T'!G14+'TP-F1Q-T'!H14+'TP-F1Q-T'!I14+'TP-F1Q-T'!J14,0,1),0)</f>
        <v>0</v>
      </c>
      <c r="C62" s="319" t="s">
        <v>751</v>
      </c>
    </row>
    <row r="63" spans="1:3" ht="15">
      <c r="A63" s="919"/>
      <c r="B63" s="321">
        <f>IF(ISNUMBER(IF('TP-F1Q-T'!N16='TP-F1Q-T'!D16+'TP-F1Q-T'!E16+'TP-F1Q-T'!F16+'TP-F1Q-T'!G16+'TP-F1Q-T'!H16+'TP-F1Q-T'!I16+'TP-F1Q-T'!J16,0,1)),IF('TP-F1Q-T'!N16='TP-F1Q-T'!D16+'TP-F1Q-T'!E16+'TP-F1Q-T'!F16+'TP-F1Q-T'!G16+'TP-F1Q-T'!H16+'TP-F1Q-T'!I16+'TP-F1Q-T'!J16,0,1),0)</f>
        <v>0</v>
      </c>
      <c r="C63" s="319" t="s">
        <v>753</v>
      </c>
    </row>
    <row r="64" spans="1:3" ht="15">
      <c r="A64" s="919"/>
      <c r="B64" s="321">
        <f>IF(ISNUMBER(IF('TP-F1Q-T'!N18='TP-F1Q-T'!D18+'TP-F1Q-T'!J18,0,1)),IF('TP-F1Q-T'!N18='TP-F1Q-T'!D18+'TP-F1Q-T'!J18,0,1),0)</f>
        <v>0</v>
      </c>
      <c r="C64" s="319" t="s">
        <v>755</v>
      </c>
    </row>
    <row r="65" spans="1:3" ht="15">
      <c r="A65" s="919"/>
      <c r="B65" s="321">
        <f>IF(ISNUMBER(IF('TP-F1Q-T'!N20='TP-F1Q-T'!D20+'TP-F1Q-T'!E20:F20+'TP-F1Q-T'!G20:H20+'TP-F1Q-T'!I20+'TP-F1Q-T'!J20,0,1)),IF('TP-F1Q-T'!N20='TP-F1Q-T'!D20+'TP-F1Q-T'!E20:F20+'TP-F1Q-T'!G20:H20+'TP-F1Q-T'!I20+'TP-F1Q-T'!J20,0,1),0)</f>
        <v>0</v>
      </c>
      <c r="C65" s="319" t="s">
        <v>408</v>
      </c>
    </row>
    <row r="66" spans="1:3" ht="15">
      <c r="A66" s="919"/>
      <c r="B66" s="321">
        <f>IF(ISNUMBER(IF('TP-F1Q-T'!P20:Q20+'TP-F1Q-T'!P10:Q10+'TP-F1Q-T'!P14+'TP-F1Q-T'!Q14+'TP-F1Q-T'!P18:Q18,0,1)),IF('TP-F1Q-T'!P20:Q20+'TP-F1Q-T'!P10:Q10+'TP-F1Q-T'!P14+'TP-F1Q-T'!Q14+'TP-F1Q-T'!P18:Q18,0,1),0)</f>
        <v>0</v>
      </c>
      <c r="C66" s="319" t="s">
        <v>409</v>
      </c>
    </row>
    <row r="67" spans="1:3" ht="15">
      <c r="A67" s="919"/>
      <c r="B67" s="321">
        <f>IF(ISNUMBER(IF('TP-F1Q-T'!R20='TP-F1Q-T'!R10+'TP-F1Q-T'!R14+'TP-F1Q-T'!R18,0,1)),IF('TP-F1Q-T'!R20='TP-F1Q-T'!R10+'TP-F1Q-T'!R14+'TP-F1Q-T'!R18,0,1),0)</f>
        <v>0</v>
      </c>
      <c r="C67" s="319" t="s">
        <v>410</v>
      </c>
    </row>
    <row r="68" spans="1:3" ht="15">
      <c r="A68" s="919"/>
      <c r="B68" s="321">
        <f>IF(ISNUMBER(IF('TP-F1Q-T'!S20='TP-F1Q-T'!S10+'TP-F1Q-T'!S14+'TP-F1Q-T'!S18,0,1)),IF('TP-F1Q-T'!S20='TP-F1Q-T'!S10+'TP-F1Q-T'!S14+'TP-F1Q-T'!S18,0,1),0)</f>
        <v>0</v>
      </c>
      <c r="C68" s="319" t="s">
        <v>411</v>
      </c>
    </row>
    <row r="69" spans="1:3" ht="15">
      <c r="A69" s="919"/>
      <c r="B69" s="321">
        <f>IF(ISNUMBER(IF('TP-F1Q-T'!T14='TP-F1Q-T'!P14+'TP-F1Q-T'!Q14+'TP-F1Q-T'!R14+'TP-F1Q-T'!S14,0,1)),IF('TP-F1Q-T'!T14='TP-F1Q-T'!P14+'TP-F1Q-T'!Q14+'TP-F1Q-T'!R14+'TP-F1Q-T'!S14,0,1),0)</f>
        <v>0</v>
      </c>
      <c r="C69" s="319" t="s">
        <v>752</v>
      </c>
    </row>
    <row r="70" spans="1:3" ht="15">
      <c r="A70" s="919"/>
      <c r="B70" s="321">
        <f>IF(ISNUMBER(IF('TP-F1Q-T'!T16='TP-F1Q-T'!P16+'TP-F1Q-T'!Q16+'TP-F1Q-T'!R16+'TP-F1Q-T'!S16,0,1)),IF('TP-F1Q-T'!T16='TP-F1Q-T'!P16+'TP-F1Q-T'!Q16+'TP-F1Q-T'!R16+'TP-F1Q-T'!S16,0,1),0)</f>
        <v>0</v>
      </c>
      <c r="C70" s="319" t="s">
        <v>754</v>
      </c>
    </row>
    <row r="71" spans="1:3" ht="15">
      <c r="A71" s="919"/>
      <c r="B71" s="321">
        <f>IF(ISNUMBER(IF('TP-F1Q-T'!T18='TP-F1Q-T'!P18:Q18+'TP-F1Q-T'!R18+'TP-F1Q-T'!S18,0,1)),IF('TP-F1Q-T'!T18='TP-F1Q-T'!P18:Q18+'TP-F1Q-T'!R18+'TP-F1Q-T'!S18,0,1),0)</f>
        <v>0</v>
      </c>
      <c r="C71" s="319" t="s">
        <v>756</v>
      </c>
    </row>
    <row r="72" spans="1:3" ht="15.75" thickBot="1">
      <c r="A72" s="920"/>
      <c r="B72" s="321">
        <f>IF(ISNUMBER(IF('TP-F1Q-T'!T20='TP-F1Q-T'!P20:Q20+'TP-F1Q-T'!R20+'TP-F1Q-T'!S20,0,1)),IF('TP-F1Q-T'!T20='TP-F1Q-T'!P20:Q20+'TP-F1Q-T'!R20+'TP-F1Q-T'!S20,0,1),0)</f>
        <v>0</v>
      </c>
      <c r="C72" s="319" t="s">
        <v>758</v>
      </c>
    </row>
    <row r="76" spans="1:3" ht="15.75" thickBot="1">
      <c r="A76" s="323">
        <f>IF(B76=0,0,1)</f>
        <v>0</v>
      </c>
      <c r="B76" s="325">
        <f>SUM(B77:B201)</f>
        <v>0</v>
      </c>
      <c r="C76" s="326" t="str">
        <f>IF(B76=0,"Aucune erreur dans l'onglet TP-E1Q-T",B76&amp;" erreur(s) dans l'état TP-E1Q-T")</f>
        <v>Aucune erreur dans l'onglet TP-E1Q-T</v>
      </c>
    </row>
    <row r="77" spans="1:3" ht="15">
      <c r="A77" s="921" t="s">
        <v>17</v>
      </c>
      <c r="B77" s="327">
        <f>IF(ISNUMBER(IF('TP-E1Q-T'!D15='TP-E1Q-T'!D13-'TP-E1Q-T'!D14,0,1)),IF('TP-E1Q-T'!D15='TP-E1Q-T'!D13-'TP-E1Q-T'!D14,0,1),0)</f>
        <v>0</v>
      </c>
      <c r="C77" s="319" t="s">
        <v>368</v>
      </c>
    </row>
    <row r="78" spans="1:3" ht="15">
      <c r="A78" s="922"/>
      <c r="B78" s="327">
        <f>IF(ISNUMBER(IF('TP-E1Q-T'!E15='TP-E1Q-T'!E13-'TP-E1Q-T'!E14,0,1)),IF('TP-E1Q-T'!E15='TP-E1Q-T'!E13-'TP-E1Q-T'!E14,0,1),0)</f>
        <v>0</v>
      </c>
      <c r="C78" s="319" t="s">
        <v>369</v>
      </c>
    </row>
    <row r="79" spans="1:3" ht="15">
      <c r="A79" s="922"/>
      <c r="B79" s="327">
        <f>IF(ISNUMBER(IF('TP-E1Q-T'!F15='TP-E1Q-T'!F13-'TP-E1Q-T'!F14,0,1)),IF('TP-E1Q-T'!F15='TP-E1Q-T'!F13-'TP-E1Q-T'!F14,0,1),0)</f>
        <v>0</v>
      </c>
      <c r="C79" s="319" t="s">
        <v>370</v>
      </c>
    </row>
    <row r="80" spans="1:3" ht="15">
      <c r="A80" s="922"/>
      <c r="B80" s="327">
        <f>IF(ISNUMBER(IF('TP-E1Q-T'!G15='TP-E1Q-T'!G13-'TP-E1Q-T'!G14,0,1)),IF('TP-E1Q-T'!G15='TP-E1Q-T'!G13-'TP-E1Q-T'!G14,0,1),0)</f>
        <v>0</v>
      </c>
      <c r="C80" s="319" t="s">
        <v>371</v>
      </c>
    </row>
    <row r="81" spans="1:3" ht="15">
      <c r="A81" s="922"/>
      <c r="B81" s="327">
        <f>IF(ISNUMBER(IF('TP-E1Q-T'!H15='TP-E1Q-T'!H13-'TP-E1Q-T'!H14,0,1)),IF('TP-E1Q-T'!H15='TP-E1Q-T'!H13-'TP-E1Q-T'!H14,0,1),0)</f>
        <v>0</v>
      </c>
      <c r="C81" s="319" t="s">
        <v>372</v>
      </c>
    </row>
    <row r="82" spans="1:3" ht="15">
      <c r="A82" s="922"/>
      <c r="B82" s="327">
        <f>IF(ISNUMBER(IF('TP-E1Q-T'!I15='TP-E1Q-T'!I13-'TP-E1Q-T'!I14,0,1)),IF('TP-E1Q-T'!I15='TP-E1Q-T'!I13-'TP-E1Q-T'!I14,0,1),0)</f>
        <v>0</v>
      </c>
      <c r="C82" s="319" t="s">
        <v>373</v>
      </c>
    </row>
    <row r="83" spans="1:3" ht="15">
      <c r="A83" s="922"/>
      <c r="B83" s="327">
        <f>IF(ISNUMBER(IF('TP-E1Q-T'!J15='TP-E1Q-T'!J13-'TP-E1Q-T'!J14,0,1)),IF('TP-E1Q-T'!J15='TP-E1Q-T'!J13-'TP-E1Q-T'!J14,0,1),0)</f>
        <v>0</v>
      </c>
      <c r="C83" s="319" t="s">
        <v>374</v>
      </c>
    </row>
    <row r="84" spans="1:3" ht="15">
      <c r="A84" s="922"/>
      <c r="B84" s="327">
        <f>IF(ISNUMBER(IF('TP-E1Q-T'!K15='TP-E1Q-T'!K13-'TP-E1Q-T'!K14,0,1)),IF('TP-E1Q-T'!K15='TP-E1Q-T'!K13-'TP-E1Q-T'!K14,0,1),0)</f>
        <v>0</v>
      </c>
      <c r="C84" s="319" t="s">
        <v>375</v>
      </c>
    </row>
    <row r="85" spans="1:3" ht="15">
      <c r="A85" s="922"/>
      <c r="B85" s="327">
        <f>IF(ISNUMBER(IF('TP-E1Q-T'!L15='TP-E1Q-T'!L13-'TP-E1Q-T'!L14,0,1)),IF('TP-E1Q-T'!L15='TP-E1Q-T'!L13-'TP-E1Q-T'!L14,0,1),0)</f>
        <v>0</v>
      </c>
      <c r="C85" s="319" t="s">
        <v>376</v>
      </c>
    </row>
    <row r="86" spans="1:3" ht="15">
      <c r="A86" s="922"/>
      <c r="B86" s="327">
        <f>IF(ISNUMBER(IF('TP-E1Q-T'!M15='TP-E1Q-T'!M13-'TP-E1Q-T'!M14,0,1)),IF('TP-E1Q-T'!M15='TP-E1Q-T'!M13-'TP-E1Q-T'!M14,0,1),0)</f>
        <v>0</v>
      </c>
      <c r="C86" s="319" t="s">
        <v>377</v>
      </c>
    </row>
    <row r="87" spans="1:3" ht="15">
      <c r="A87" s="922"/>
      <c r="B87" s="327">
        <f>IF(ISNUMBER(IF('TP-E1Q-T'!N15='TP-E1Q-T'!N13-'TP-E1Q-T'!N14,0,1)),IF('TP-E1Q-T'!N15='TP-E1Q-T'!N13-'TP-E1Q-T'!N14,0,1),0)</f>
        <v>0</v>
      </c>
      <c r="C87" s="319" t="s">
        <v>378</v>
      </c>
    </row>
    <row r="88" spans="1:3" ht="15">
      <c r="A88" s="922"/>
      <c r="B88" s="327">
        <f>IF(ISNUMBER(IF('TP-E1Q-T'!O15='TP-E1Q-T'!O13-'TP-E1Q-T'!O14,0,1)),IF('TP-E1Q-T'!O15='TP-E1Q-T'!O13-'TP-E1Q-T'!O14,0,1),0)</f>
        <v>0</v>
      </c>
      <c r="C88" s="319" t="s">
        <v>379</v>
      </c>
    </row>
    <row r="89" spans="1:3" ht="15">
      <c r="A89" s="922"/>
      <c r="B89" s="327">
        <f>IF(ISNUMBER(IF('TP-E1Q-T'!P15='TP-E1Q-T'!P13-'TP-E1Q-T'!P14,0,1)),IF('TP-E1Q-T'!P15='TP-E1Q-T'!P13-'TP-E1Q-T'!P14,0,1),0)</f>
        <v>0</v>
      </c>
      <c r="C89" s="319" t="s">
        <v>380</v>
      </c>
    </row>
    <row r="90" spans="1:3" ht="15">
      <c r="A90" s="922"/>
      <c r="B90" s="327">
        <f>IF(ISNUMBER(IF('TP-E1Q-T'!Q15='TP-E1Q-T'!Q13-'TP-E1Q-T'!Q14,0,1)),IF('TP-E1Q-T'!Q15='TP-E1Q-T'!Q13-'TP-E1Q-T'!Q14,0,1),0)</f>
        <v>0</v>
      </c>
      <c r="C90" s="319" t="s">
        <v>381</v>
      </c>
    </row>
    <row r="91" spans="1:3" ht="15">
      <c r="A91" s="922"/>
      <c r="B91" s="327">
        <f>IF(ISNUMBER(IF('TP-E1Q-T'!R15='TP-E1Q-T'!R13-'TP-E1Q-T'!R14,0,1)),IF('TP-E1Q-T'!R15='TP-E1Q-T'!R13-'TP-E1Q-T'!R14,0,1),0)</f>
        <v>0</v>
      </c>
      <c r="C91" s="319" t="s">
        <v>382</v>
      </c>
    </row>
    <row r="92" spans="1:3" ht="15">
      <c r="A92" s="922"/>
      <c r="B92" s="327">
        <f>IF(ISNUMBER(IF('TP-E1Q-T'!S15='TP-E1Q-T'!S13-'TP-E1Q-T'!S14,0,1)),IF('TP-E1Q-T'!S15='TP-E1Q-T'!S13-'TP-E1Q-T'!S14,0,1),0)</f>
        <v>0</v>
      </c>
      <c r="C92" s="319" t="s">
        <v>383</v>
      </c>
    </row>
    <row r="93" spans="1:3" ht="15">
      <c r="A93" s="922"/>
      <c r="B93" s="327">
        <f>IF(ISNUMBER(IF('TP-E1Q-T'!T8='TP-E1Q-T'!D8+'TP-E1Q-T'!E8+'TP-E1Q-T'!F8+'TP-E1Q-T'!G8+'TP-E1Q-T'!H8+'TP-E1Q-T'!I8+'TP-E1Q-T'!J8+'TP-E1Q-T'!K8+'TP-E1Q-T'!L8+'TP-E1Q-T'!M8+'TP-E1Q-T'!N8+'TP-E1Q-T'!O8+'TP-E1Q-T'!P8+'TP-E1Q-T'!Q8+'TP-E1Q-T'!R8+'TP-E1Q-T'!S8,0,1)),IF('TP-E1Q-T'!T8='TP-E1Q-T'!D8+'TP-E1Q-T'!E8+'TP-E1Q-T'!F8+'TP-E1Q-T'!G8+'TP-E1Q-T'!H8+'TP-E1Q-T'!I8+'TP-E1Q-T'!J8+'TP-E1Q-T'!K8+'TP-E1Q-T'!L8+'TP-E1Q-T'!M8+'TP-E1Q-T'!N8+'TP-E1Q-T'!O8+'TP-E1Q-T'!P8+'TP-E1Q-T'!Q8+'TP-E1Q-T'!R8+'TP-E1Q-T'!S8,0,1),0)</f>
        <v>0</v>
      </c>
      <c r="C93" s="319" t="s">
        <v>413</v>
      </c>
    </row>
    <row r="94" spans="1:3" ht="15">
      <c r="A94" s="922"/>
      <c r="B94" s="327">
        <f>IF(ISNUMBER(IF('TP-E1Q-T'!T13='TP-E1Q-T'!D13+'TP-E1Q-T'!E13+'TP-E1Q-T'!F13+'TP-E1Q-T'!G13+'TP-E1Q-T'!H13+'TP-E1Q-T'!I13+'TP-E1Q-T'!J13+'TP-E1Q-T'!K13+'TP-E1Q-T'!L13+'TP-E1Q-T'!M13+'TP-E1Q-T'!N13+'TP-E1Q-T'!O13+'TP-E1Q-T'!P13+'TP-E1Q-T'!Q13+'TP-E1Q-T'!R13+'TP-E1Q-T'!S13,0,1)),IF('TP-E1Q-T'!T13='TP-E1Q-T'!D13+'TP-E1Q-T'!E13+'TP-E1Q-T'!F13+'TP-E1Q-T'!G13+'TP-E1Q-T'!H13+'TP-E1Q-T'!I13+'TP-E1Q-T'!J13+'TP-E1Q-T'!K13+'TP-E1Q-T'!L13+'TP-E1Q-T'!M13+'TP-E1Q-T'!N13+'TP-E1Q-T'!O13+'TP-E1Q-T'!P13+'TP-E1Q-T'!Q13+'TP-E1Q-T'!R13+'TP-E1Q-T'!S13,0,1),0)</f>
        <v>0</v>
      </c>
      <c r="C94" s="319" t="s">
        <v>384</v>
      </c>
    </row>
    <row r="95" spans="1:3" ht="15">
      <c r="A95" s="922"/>
      <c r="B95" s="327">
        <f>IF(ISNUMBER(IF('TP-E1Q-T'!T14='TP-E1Q-T'!D14+'TP-E1Q-T'!E14+'TP-E1Q-T'!F14+'TP-E1Q-T'!G14+'TP-E1Q-T'!H14+'TP-E1Q-T'!I14+'TP-E1Q-T'!J14+'TP-E1Q-T'!K14+'TP-E1Q-T'!L14+'TP-E1Q-T'!M14+'TP-E1Q-T'!N14+'TP-E1Q-T'!O14+'TP-E1Q-T'!P14+'TP-E1Q-T'!Q14+'TP-E1Q-T'!R14+'TP-E1Q-T'!S14,0,1)),IF('TP-E1Q-T'!T14='TP-E1Q-T'!D14+'TP-E1Q-T'!E14+'TP-E1Q-T'!F14+'TP-E1Q-T'!G14+'TP-E1Q-T'!H14+'TP-E1Q-T'!I14+'TP-E1Q-T'!J14+'TP-E1Q-T'!K14+'TP-E1Q-T'!L14+'TP-E1Q-T'!M14+'TP-E1Q-T'!N14+'TP-E1Q-T'!O14+'TP-E1Q-T'!P14+'TP-E1Q-T'!Q14+'TP-E1Q-T'!R14+'TP-E1Q-T'!S14,0,1),0)</f>
        <v>0</v>
      </c>
      <c r="C95" s="319" t="s">
        <v>9</v>
      </c>
    </row>
    <row r="96" spans="1:3" ht="15">
      <c r="A96" s="922"/>
      <c r="B96" s="327">
        <f>IF(ISNUMBER(IF('TP-E1Q-T'!T15='TP-E1Q-T'!D15+'TP-E1Q-T'!E15+'TP-E1Q-T'!F15+'TP-E1Q-T'!G15+'TP-E1Q-T'!H15+'TP-E1Q-T'!I15+'TP-E1Q-T'!J15+'TP-E1Q-T'!K15+'TP-E1Q-T'!L15+'TP-E1Q-T'!M15+'TP-E1Q-T'!N15+'TP-E1Q-T'!O15+'TP-E1Q-T'!P15+'TP-E1Q-T'!Q15+'TP-E1Q-T'!R15+'TP-E1Q-T'!S15,0,1)),IF('TP-E1Q-T'!T15='TP-E1Q-T'!D15+'TP-E1Q-T'!E15+'TP-E1Q-T'!F15+'TP-E1Q-T'!G15+'TP-E1Q-T'!H15+'TP-E1Q-T'!I15+'TP-E1Q-T'!J15+'TP-E1Q-T'!K15+'TP-E1Q-T'!L15+'TP-E1Q-T'!M15+'TP-E1Q-T'!N15+'TP-E1Q-T'!O15+'TP-E1Q-T'!P15+'TP-E1Q-T'!Q15+'TP-E1Q-T'!R15+'TP-E1Q-T'!S15,0,1),0)</f>
        <v>0</v>
      </c>
      <c r="C96" s="319" t="s">
        <v>333</v>
      </c>
    </row>
    <row r="97" spans="1:3" ht="15">
      <c r="A97" s="922"/>
      <c r="B97" s="327">
        <f>IF(ISNUMBER(IF('TP-E1Q-T'!D20='TP-E1Q-T'!D18-'TP-E1Q-T'!D19,0,1)),IF('TP-E1Q-T'!D20='TP-E1Q-T'!D18-'TP-E1Q-T'!D19,0,1),0)</f>
        <v>0</v>
      </c>
      <c r="C97" s="319" t="s">
        <v>385</v>
      </c>
    </row>
    <row r="98" spans="1:3" ht="15">
      <c r="A98" s="922"/>
      <c r="B98" s="327">
        <f>IF(ISNUMBER(IF('TP-E1Q-T'!E20='TP-E1Q-T'!E18-'TP-E1Q-T'!E19,0,1)),IF('TP-E1Q-T'!E20='TP-E1Q-T'!E18-'TP-E1Q-T'!E19,0,1),0)</f>
        <v>0</v>
      </c>
      <c r="C98" s="319" t="s">
        <v>386</v>
      </c>
    </row>
    <row r="99" spans="1:3" ht="15">
      <c r="A99" s="922"/>
      <c r="B99" s="327">
        <f>IF(ISNUMBER(IF('TP-E1Q-T'!F20='TP-E1Q-T'!F18-'TP-E1Q-T'!F19,0,1)),IF('TP-E1Q-T'!F20='TP-E1Q-T'!F18-'TP-E1Q-T'!F19,0,1),0)</f>
        <v>0</v>
      </c>
      <c r="C99" s="319" t="s">
        <v>387</v>
      </c>
    </row>
    <row r="100" spans="1:3" ht="15">
      <c r="A100" s="922"/>
      <c r="B100" s="327">
        <f>IF(ISNUMBER(IF('TP-E1Q-T'!G20='TP-E1Q-T'!G18-'TP-E1Q-T'!G19,0,1)),IF('TP-E1Q-T'!G20='TP-E1Q-T'!G18-'TP-E1Q-T'!G19,0,1),0)</f>
        <v>0</v>
      </c>
      <c r="C100" s="319" t="s">
        <v>388</v>
      </c>
    </row>
    <row r="101" spans="1:3" ht="15">
      <c r="A101" s="922"/>
      <c r="B101" s="327">
        <f>IF(ISNUMBER(IF('TP-E1Q-T'!H20='TP-E1Q-T'!H18-'TP-E1Q-T'!H19,0,1)),IF('TP-E1Q-T'!H20='TP-E1Q-T'!H18-'TP-E1Q-T'!H19,0,1),0)</f>
        <v>0</v>
      </c>
      <c r="C101" s="319" t="s">
        <v>389</v>
      </c>
    </row>
    <row r="102" spans="1:3" ht="15">
      <c r="A102" s="922"/>
      <c r="B102" s="327">
        <f>IF(ISNUMBER(IF('TP-E1Q-T'!I20='TP-E1Q-T'!I18-'TP-E1Q-T'!I19,0,1)),IF('TP-E1Q-T'!I20='TP-E1Q-T'!I18-'TP-E1Q-T'!I19,0,1),0)</f>
        <v>0</v>
      </c>
      <c r="C102" s="319" t="s">
        <v>390</v>
      </c>
    </row>
    <row r="103" spans="1:3" ht="15">
      <c r="A103" s="922"/>
      <c r="B103" s="327">
        <f>IF(ISNUMBER(IF('TP-E1Q-T'!J20='TP-E1Q-T'!J18-'TP-E1Q-T'!J19,0,1)),IF('TP-E1Q-T'!J20='TP-E1Q-T'!J18-'TP-E1Q-T'!J19,0,1),0)</f>
        <v>0</v>
      </c>
      <c r="C103" s="319" t="s">
        <v>391</v>
      </c>
    </row>
    <row r="104" spans="1:3" ht="15">
      <c r="A104" s="922"/>
      <c r="B104" s="327">
        <f>IF(ISNUMBER(IF('TP-E1Q-T'!K20='TP-E1Q-T'!K18-'TP-E1Q-T'!K19,0,1)),IF('TP-E1Q-T'!K20='TP-E1Q-T'!K18-'TP-E1Q-T'!K19,0,1),0)</f>
        <v>0</v>
      </c>
      <c r="C104" s="319" t="s">
        <v>392</v>
      </c>
    </row>
    <row r="105" spans="1:3" ht="15">
      <c r="A105" s="922"/>
      <c r="B105" s="327">
        <f>IF(ISNUMBER(IF('TP-E1Q-T'!L20='TP-E1Q-T'!L18-'TP-E1Q-T'!L19,0,1)),IF('TP-E1Q-T'!L20='TP-E1Q-T'!L18-'TP-E1Q-T'!L19,0,1),0)</f>
        <v>0</v>
      </c>
      <c r="C105" s="319" t="s">
        <v>393</v>
      </c>
    </row>
    <row r="106" spans="1:3" ht="15">
      <c r="A106" s="922"/>
      <c r="B106" s="327">
        <f>IF(ISNUMBER(IF('TP-E1Q-T'!M20='TP-E1Q-T'!M18-'TP-E1Q-T'!M19,0,1)),IF('TP-E1Q-T'!M20='TP-E1Q-T'!M18-'TP-E1Q-T'!M19,0,1),0)</f>
        <v>0</v>
      </c>
      <c r="C106" s="319" t="s">
        <v>394</v>
      </c>
    </row>
    <row r="107" spans="1:3" ht="15">
      <c r="A107" s="922"/>
      <c r="B107" s="327">
        <f>IF(ISNUMBER(IF('TP-E1Q-T'!N20='TP-E1Q-T'!N18-'TP-E1Q-T'!N19,0,1)),IF('TP-E1Q-T'!N20='TP-E1Q-T'!N18-'TP-E1Q-T'!N19,0,1),0)</f>
        <v>0</v>
      </c>
      <c r="C107" s="319" t="s">
        <v>395</v>
      </c>
    </row>
    <row r="108" spans="1:3" ht="15">
      <c r="A108" s="922"/>
      <c r="B108" s="327">
        <f>IF(ISNUMBER(IF('TP-E1Q-T'!O20='TP-E1Q-T'!O18-'TP-E1Q-T'!O19,0,1)),IF('TP-E1Q-T'!O20='TP-E1Q-T'!O18-'TP-E1Q-T'!O19,0,1),0)</f>
        <v>0</v>
      </c>
      <c r="C108" s="319" t="s">
        <v>396</v>
      </c>
    </row>
    <row r="109" spans="1:3" ht="15">
      <c r="A109" s="922"/>
      <c r="B109" s="327">
        <f>IF(ISNUMBER(IF('TP-E1Q-T'!P20='TP-E1Q-T'!P18-'TP-E1Q-T'!P19,0,1)),IF('TP-E1Q-T'!P20='TP-E1Q-T'!P18-'TP-E1Q-T'!P19,0,1),0)</f>
        <v>0</v>
      </c>
      <c r="C109" s="319" t="s">
        <v>397</v>
      </c>
    </row>
    <row r="110" spans="1:3" ht="15">
      <c r="A110" s="922"/>
      <c r="B110" s="327">
        <f>IF(ISNUMBER(IF('TP-E1Q-T'!Q20='TP-E1Q-T'!Q18-'TP-E1Q-T'!Q19,0,1)),IF('TP-E1Q-T'!Q20='TP-E1Q-T'!Q18-'TP-E1Q-T'!Q19,0,1),0)</f>
        <v>0</v>
      </c>
      <c r="C110" s="319" t="s">
        <v>398</v>
      </c>
    </row>
    <row r="111" spans="1:3" ht="15">
      <c r="A111" s="922"/>
      <c r="B111" s="327">
        <f>IF(ISNUMBER(IF('TP-E1Q-T'!R20='TP-E1Q-T'!R18-'TP-E1Q-T'!R19,0,1)),IF('TP-E1Q-T'!R20='TP-E1Q-T'!R18-'TP-E1Q-T'!R19,0,1),0)</f>
        <v>0</v>
      </c>
      <c r="C111" s="319" t="s">
        <v>399</v>
      </c>
    </row>
    <row r="112" spans="1:3" ht="15">
      <c r="A112" s="922"/>
      <c r="B112" s="327">
        <f>IF(ISNUMBER(IF('TP-E1Q-T'!S20='TP-E1Q-T'!S18-'TP-E1Q-T'!S19,0,1)),IF('TP-E1Q-T'!S20='TP-E1Q-T'!S18-'TP-E1Q-T'!S19,0,1),0)</f>
        <v>0</v>
      </c>
      <c r="C112" s="319" t="s">
        <v>400</v>
      </c>
    </row>
    <row r="113" spans="1:3" ht="15">
      <c r="A113" s="922"/>
      <c r="B113" s="327">
        <f>IF(ISNUMBER(IF('TP-E1Q-T'!T18='TP-E1Q-T'!D18+'TP-E1Q-T'!E18+'TP-E1Q-T'!F18+'TP-E1Q-T'!G18+'TP-E1Q-T'!H18+'TP-E1Q-T'!I18+'TP-E1Q-T'!J18+'TP-E1Q-T'!K18+'TP-E1Q-T'!L18+'TP-E1Q-T'!M18+'TP-E1Q-T'!N18+'TP-E1Q-T'!O18+'TP-E1Q-T'!P18+'TP-E1Q-T'!Q18+'TP-E1Q-T'!R18+'TP-E1Q-T'!S18,0,1)),IF('TP-E1Q-T'!T18='TP-E1Q-T'!D18+'TP-E1Q-T'!E18+'TP-E1Q-T'!F18+'TP-E1Q-T'!G18+'TP-E1Q-T'!H18+'TP-E1Q-T'!I18+'TP-E1Q-T'!J18+'TP-E1Q-T'!K18+'TP-E1Q-T'!L18+'TP-E1Q-T'!M18+'TP-E1Q-T'!N18+'TP-E1Q-T'!O18+'TP-E1Q-T'!P18+'TP-E1Q-T'!Q18+'TP-E1Q-T'!R18+'TP-E1Q-T'!S18,0,1),0)</f>
        <v>0</v>
      </c>
      <c r="C113" s="319" t="s">
        <v>6</v>
      </c>
    </row>
    <row r="114" spans="1:3" ht="15">
      <c r="A114" s="922"/>
      <c r="B114" s="327">
        <f>IF(ISNUMBER(IF('TP-E1Q-T'!T19='TP-E1Q-T'!D19+'TP-E1Q-T'!E19+'TP-E1Q-T'!F19+'TP-E1Q-T'!G19+'TP-E1Q-T'!H19+'TP-E1Q-T'!I19+'TP-E1Q-T'!J19+'TP-E1Q-T'!K19+'TP-E1Q-T'!L19+'TP-E1Q-T'!M19+'TP-E1Q-T'!N19+'TP-E1Q-T'!O19+'TP-E1Q-T'!P19+'TP-E1Q-T'!Q19+'TP-E1Q-T'!R19+'TP-E1Q-T'!S19,0,1)),IF('TP-E1Q-T'!T19='TP-E1Q-T'!D19+'TP-E1Q-T'!E19+'TP-E1Q-T'!F19+'TP-E1Q-T'!G19+'TP-E1Q-T'!H19+'TP-E1Q-T'!I19+'TP-E1Q-T'!J19+'TP-E1Q-T'!K19+'TP-E1Q-T'!L19+'TP-E1Q-T'!M19+'TP-E1Q-T'!N19+'TP-E1Q-T'!O19+'TP-E1Q-T'!P19+'TP-E1Q-T'!Q19+'TP-E1Q-T'!R19+'TP-E1Q-T'!S19,0,1),0)</f>
        <v>0</v>
      </c>
      <c r="C114" s="319" t="s">
        <v>7</v>
      </c>
    </row>
    <row r="115" spans="1:3" ht="15">
      <c r="A115" s="922"/>
      <c r="B115" s="327">
        <f>IF(ISNUMBER(IF('TP-E1Q-T'!T20='TP-E1Q-T'!D20+'TP-E1Q-T'!E20+'TP-E1Q-T'!F20+'TP-E1Q-T'!G20+'TP-E1Q-T'!H20+'TP-E1Q-T'!I20+'TP-E1Q-T'!J20+'TP-E1Q-T'!K20+'TP-E1Q-T'!L20+'TP-E1Q-T'!M20+'TP-E1Q-T'!N20+'TP-E1Q-T'!O20+'TP-E1Q-T'!P20+'TP-E1Q-T'!Q20+'TP-E1Q-T'!R20+'TP-E1Q-T'!S20,0,1)),IF('TP-E1Q-T'!T20='TP-E1Q-T'!D20+'TP-E1Q-T'!E20+'TP-E1Q-T'!F20+'TP-E1Q-T'!G20+'TP-E1Q-T'!H20+'TP-E1Q-T'!I20+'TP-E1Q-T'!J20+'TP-E1Q-T'!K20+'TP-E1Q-T'!L20+'TP-E1Q-T'!M20+'TP-E1Q-T'!N20+'TP-E1Q-T'!O20+'TP-E1Q-T'!P20+'TP-E1Q-T'!Q20+'TP-E1Q-T'!R20+'TP-E1Q-T'!S20,0,1),0)</f>
        <v>0</v>
      </c>
      <c r="C115" s="319" t="s">
        <v>334</v>
      </c>
    </row>
    <row r="116" spans="1:3" ht="15">
      <c r="A116" s="922"/>
      <c r="B116" s="327">
        <f>IF(ISNUMBER(IF('TP-E1Q-T'!D22='TP-E1Q-T'!D13+'TP-E1Q-T'!D18,0,1)),IF('TP-E1Q-T'!D22='TP-E1Q-T'!D13+'TP-E1Q-T'!D18,0,1),0)</f>
        <v>0</v>
      </c>
      <c r="C116" s="319" t="s">
        <v>759</v>
      </c>
    </row>
    <row r="117" spans="1:3" ht="15">
      <c r="A117" s="922"/>
      <c r="B117" s="327">
        <f>IF(ISNUMBER(IF('TP-E1Q-T'!E22='TP-E1Q-T'!E13+'TP-E1Q-T'!E18,0,1)),IF('TP-E1Q-T'!E22='TP-E1Q-T'!E13+'TP-E1Q-T'!E18,0,1),0)</f>
        <v>0</v>
      </c>
      <c r="C117" s="319" t="s">
        <v>760</v>
      </c>
    </row>
    <row r="118" spans="1:3" ht="15">
      <c r="A118" s="922"/>
      <c r="B118" s="327">
        <f>IF(ISNUMBER(IF('TP-E1Q-T'!F22='TP-E1Q-T'!F13+'TP-E1Q-T'!F18,0,1)),IF('TP-E1Q-T'!F22='TP-E1Q-T'!F13+'TP-E1Q-T'!F18,0,1),0)</f>
        <v>0</v>
      </c>
      <c r="C118" s="319" t="s">
        <v>761</v>
      </c>
    </row>
    <row r="119" spans="1:3" ht="15">
      <c r="A119" s="922"/>
      <c r="B119" s="327">
        <f>IF(ISNUMBER(IF('TP-E1Q-T'!G22='TP-E1Q-T'!G13+'TP-E1Q-T'!G18,0,1)),IF('TP-E1Q-T'!G22='TP-E1Q-T'!G13+'TP-E1Q-T'!G18,0,1),0)</f>
        <v>0</v>
      </c>
      <c r="C119" s="319" t="s">
        <v>762</v>
      </c>
    </row>
    <row r="120" spans="1:3" ht="15">
      <c r="A120" s="922"/>
      <c r="B120" s="327">
        <f>IF(ISNUMBER(IF('TP-E1Q-T'!H22='TP-E1Q-T'!H13+'TP-E1Q-T'!H18,0,1)),IF('TP-E1Q-T'!H22='TP-E1Q-T'!H13+'TP-E1Q-T'!H18,0,1),0)</f>
        <v>0</v>
      </c>
      <c r="C120" s="319" t="s">
        <v>763</v>
      </c>
    </row>
    <row r="121" spans="1:3" ht="15">
      <c r="A121" s="922"/>
      <c r="B121" s="327">
        <f>IF(ISNUMBER(IF('TP-E1Q-T'!I22='TP-E1Q-T'!I13+'TP-E1Q-T'!I18,0,1)),IF('TP-E1Q-T'!I22='TP-E1Q-T'!I13+'TP-E1Q-T'!I18,0,1),0)</f>
        <v>0</v>
      </c>
      <c r="C121" s="319" t="s">
        <v>764</v>
      </c>
    </row>
    <row r="122" spans="1:3" ht="15">
      <c r="A122" s="922"/>
      <c r="B122" s="327">
        <f>IF(ISNUMBER(IF('TP-E1Q-T'!J22='TP-E1Q-T'!J13+'TP-E1Q-T'!J18,0,1)),IF('TP-E1Q-T'!J22='TP-E1Q-T'!J13+'TP-E1Q-T'!J18,0,1),0)</f>
        <v>0</v>
      </c>
      <c r="C122" s="319" t="s">
        <v>765</v>
      </c>
    </row>
    <row r="123" spans="1:3" ht="15">
      <c r="A123" s="922"/>
      <c r="B123" s="327">
        <f>IF(ISNUMBER(IF('TP-E1Q-T'!K22='TP-E1Q-T'!K13+'TP-E1Q-T'!K18,0,1)),IF('TP-E1Q-T'!K22='TP-E1Q-T'!K13+'TP-E1Q-T'!K18,0,1),0)</f>
        <v>0</v>
      </c>
      <c r="C123" s="319" t="s">
        <v>766</v>
      </c>
    </row>
    <row r="124" spans="1:3" ht="15">
      <c r="A124" s="922"/>
      <c r="B124" s="327">
        <f>IF(ISNUMBER(IF('TP-E1Q-T'!L22='TP-E1Q-T'!L13+'TP-E1Q-T'!L18,0,1)),IF('TP-E1Q-T'!L22='TP-E1Q-T'!L13+'TP-E1Q-T'!L18,0,1),0)</f>
        <v>0</v>
      </c>
      <c r="C124" s="319" t="s">
        <v>767</v>
      </c>
    </row>
    <row r="125" spans="1:3" ht="15">
      <c r="A125" s="922"/>
      <c r="B125" s="327">
        <f>IF(ISNUMBER(IF('TP-E1Q-T'!M22='TP-E1Q-T'!M13+'TP-E1Q-T'!M18,0,1)),IF('TP-E1Q-T'!M22='TP-E1Q-T'!M13+'TP-E1Q-T'!M18,0,1),0)</f>
        <v>0</v>
      </c>
      <c r="C125" s="319" t="s">
        <v>768</v>
      </c>
    </row>
    <row r="126" spans="1:3" ht="15">
      <c r="A126" s="922"/>
      <c r="B126" s="327">
        <f>IF(ISNUMBER(IF('TP-E1Q-T'!N22='TP-E1Q-T'!N13+'TP-E1Q-T'!N18,0,1)),IF('TP-E1Q-T'!N22='TP-E1Q-T'!N13+'TP-E1Q-T'!N18,0,1),0)</f>
        <v>0</v>
      </c>
      <c r="C126" s="319" t="s">
        <v>769</v>
      </c>
    </row>
    <row r="127" spans="1:3" ht="15">
      <c r="A127" s="922"/>
      <c r="B127" s="327">
        <f>IF(ISNUMBER(IF('TP-E1Q-T'!O22='TP-E1Q-T'!O13+'TP-E1Q-T'!O18,0,1)),IF('TP-E1Q-T'!O22='TP-E1Q-T'!O13+'TP-E1Q-T'!O18,0,1),0)</f>
        <v>0</v>
      </c>
      <c r="C127" s="319" t="s">
        <v>770</v>
      </c>
    </row>
    <row r="128" spans="1:3" ht="15">
      <c r="A128" s="922"/>
      <c r="B128" s="327">
        <f>IF(ISNUMBER(IF('TP-E1Q-T'!P22='TP-E1Q-T'!P13+'TP-E1Q-T'!P18,0,1)),IF('TP-E1Q-T'!P22='TP-E1Q-T'!P13+'TP-E1Q-T'!P18,0,1),0)</f>
        <v>0</v>
      </c>
      <c r="C128" s="319" t="s">
        <v>771</v>
      </c>
    </row>
    <row r="129" spans="1:3" ht="15">
      <c r="A129" s="922"/>
      <c r="B129" s="327">
        <f>IF(ISNUMBER(IF('TP-E1Q-T'!Q22='TP-E1Q-T'!Q13+'TP-E1Q-T'!Q18,0,1)),IF('TP-E1Q-T'!Q22='TP-E1Q-T'!Q13+'TP-E1Q-T'!Q18,0,1),0)</f>
        <v>0</v>
      </c>
      <c r="C129" s="319" t="s">
        <v>772</v>
      </c>
    </row>
    <row r="130" spans="1:3" ht="15">
      <c r="A130" s="922"/>
      <c r="B130" s="327">
        <f>IF(ISNUMBER(IF('TP-E1Q-T'!R22='TP-E1Q-T'!R13+'TP-E1Q-T'!R18,0,1)),IF('TP-E1Q-T'!R22='TP-E1Q-T'!R13+'TP-E1Q-T'!R18,0,1),0)</f>
        <v>0</v>
      </c>
      <c r="C130" s="319" t="s">
        <v>773</v>
      </c>
    </row>
    <row r="131" spans="1:3" ht="15">
      <c r="A131" s="922"/>
      <c r="B131" s="327">
        <f>IF(ISNUMBER(IF('TP-E1Q-T'!S22='TP-E1Q-T'!S13+'TP-E1Q-T'!S18,0,1)),IF('TP-E1Q-T'!S22='TP-E1Q-T'!S13+'TP-E1Q-T'!S18,0,1),0)</f>
        <v>0</v>
      </c>
      <c r="C131" s="319" t="s">
        <v>774</v>
      </c>
    </row>
    <row r="132" spans="1:3" ht="15">
      <c r="A132" s="922"/>
      <c r="B132" s="327">
        <f>IF(ISNUMBER(IF('TP-E1Q-T'!T22='TP-E1Q-T'!D22+'TP-E1Q-T'!E22+'TP-E1Q-T'!F22+'TP-E1Q-T'!G22+'TP-E1Q-T'!H22+'TP-E1Q-T'!I22+'TP-E1Q-T'!J22+'TP-E1Q-T'!K22+'TP-E1Q-T'!L22+'TP-E1Q-T'!M22+'TP-E1Q-T'!N22+'TP-E1Q-T'!O22+'TP-E1Q-T'!P22+'TP-E1Q-T'!Q22+'TP-E1Q-T'!R22+'TP-E1Q-T'!S22,0,1)),IF('TP-E1Q-T'!T22='TP-E1Q-T'!D22+'TP-E1Q-T'!E22+'TP-E1Q-T'!F22+'TP-E1Q-T'!G22+'TP-E1Q-T'!H22+'TP-E1Q-T'!I22+'TP-E1Q-T'!J22+'TP-E1Q-T'!K22+'TP-E1Q-T'!L22+'TP-E1Q-T'!M22+'TP-E1Q-T'!N22+'TP-E1Q-T'!O22+'TP-E1Q-T'!P22+'TP-E1Q-T'!Q22+'TP-E1Q-T'!R22+'TP-E1Q-T'!S22,0,1),0)</f>
        <v>0</v>
      </c>
      <c r="C132" s="319" t="s">
        <v>791</v>
      </c>
    </row>
    <row r="133" spans="1:3" ht="15">
      <c r="A133" s="922"/>
      <c r="B133" s="327">
        <f>IF(ISNUMBER(IF('TP-E1Q-T'!D23='TP-E1Q-T'!D15+'TP-E1Q-T'!D20,0,1)),IF('TP-E1Q-T'!D23='TP-E1Q-T'!D15+'TP-E1Q-T'!D20,0,1),0)</f>
        <v>0</v>
      </c>
      <c r="C133" s="319" t="s">
        <v>775</v>
      </c>
    </row>
    <row r="134" spans="1:3" ht="15">
      <c r="A134" s="922"/>
      <c r="B134" s="327">
        <f>IF(ISNUMBER(IF('TP-E1Q-T'!E23='TP-E1Q-T'!E15+'TP-E1Q-T'!E20,0,1)),IF('TP-E1Q-T'!E23='TP-E1Q-T'!E15+'TP-E1Q-T'!E20,0,1),0)</f>
        <v>0</v>
      </c>
      <c r="C134" s="319" t="s">
        <v>776</v>
      </c>
    </row>
    <row r="135" spans="1:3" ht="15">
      <c r="A135" s="922"/>
      <c r="B135" s="327">
        <f>IF(ISNUMBER(IF('TP-E1Q-T'!F23='TP-E1Q-T'!F15+'TP-E1Q-T'!F20,0,1)),IF('TP-E1Q-T'!F23='TP-E1Q-T'!F15+'TP-E1Q-T'!F20,0,1),0)</f>
        <v>0</v>
      </c>
      <c r="C135" s="319" t="s">
        <v>777</v>
      </c>
    </row>
    <row r="136" spans="1:3" ht="15">
      <c r="A136" s="922"/>
      <c r="B136" s="327">
        <f>IF(ISNUMBER(IF('TP-E1Q-T'!G23='TP-E1Q-T'!G15+'TP-E1Q-T'!G20,0,1)),IF('TP-E1Q-T'!G23='TP-E1Q-T'!G15+'TP-E1Q-T'!G20,0,1),0)</f>
        <v>0</v>
      </c>
      <c r="C136" s="319" t="s">
        <v>778</v>
      </c>
    </row>
    <row r="137" spans="1:3" ht="15">
      <c r="A137" s="922"/>
      <c r="B137" s="327">
        <f>IF(ISNUMBER(IF('TP-E1Q-T'!H23='TP-E1Q-T'!H15+'TP-E1Q-T'!H20,0,1)),IF('TP-E1Q-T'!H23='TP-E1Q-T'!H15+'TP-E1Q-T'!H20,0,1),0)</f>
        <v>0</v>
      </c>
      <c r="C137" s="319" t="s">
        <v>779</v>
      </c>
    </row>
    <row r="138" spans="1:3" ht="15">
      <c r="A138" s="922"/>
      <c r="B138" s="327">
        <f>IF(ISNUMBER(IF('TP-E1Q-T'!I23='TP-E1Q-T'!I15+'TP-E1Q-T'!I20,0,1)),IF('TP-E1Q-T'!I23='TP-E1Q-T'!I15+'TP-E1Q-T'!I20,0,1),0)</f>
        <v>0</v>
      </c>
      <c r="C138" s="319" t="s">
        <v>780</v>
      </c>
    </row>
    <row r="139" spans="1:3" ht="15">
      <c r="A139" s="922"/>
      <c r="B139" s="327">
        <f>IF(ISNUMBER(IF('TP-E1Q-T'!J23='TP-E1Q-T'!J15+'TP-E1Q-T'!J20,0,1)),IF('TP-E1Q-T'!J23='TP-E1Q-T'!J15+'TP-E1Q-T'!J20,0,1),0)</f>
        <v>0</v>
      </c>
      <c r="C139" s="319" t="s">
        <v>781</v>
      </c>
    </row>
    <row r="140" spans="1:3" ht="15">
      <c r="A140" s="922"/>
      <c r="B140" s="327">
        <f>IF(ISNUMBER(IF('TP-E1Q-T'!K23='TP-E1Q-T'!K15+'TP-E1Q-T'!K20,0,1)),IF('TP-E1Q-T'!K23='TP-E1Q-T'!K15+'TP-E1Q-T'!K20,0,1),0)</f>
        <v>0</v>
      </c>
      <c r="C140" s="319" t="s">
        <v>782</v>
      </c>
    </row>
    <row r="141" spans="1:3" ht="15">
      <c r="A141" s="922"/>
      <c r="B141" s="327">
        <f>IF(ISNUMBER(IF('TP-E1Q-T'!L23='TP-E1Q-T'!L15+'TP-E1Q-T'!L20,0,1)),IF('TP-E1Q-T'!L23='TP-E1Q-T'!L15+'TP-E1Q-T'!L20,0,1),0)</f>
        <v>0</v>
      </c>
      <c r="C141" s="319" t="s">
        <v>783</v>
      </c>
    </row>
    <row r="142" spans="1:3" ht="15">
      <c r="A142" s="922"/>
      <c r="B142" s="327">
        <f>IF(ISNUMBER(IF('TP-E1Q-T'!M23='TP-E1Q-T'!M15+'TP-E1Q-T'!M20,0,1)),IF('TP-E1Q-T'!M23='TP-E1Q-T'!M15+'TP-E1Q-T'!M20,0,1),0)</f>
        <v>0</v>
      </c>
      <c r="C142" s="319" t="s">
        <v>784</v>
      </c>
    </row>
    <row r="143" spans="1:3" ht="15">
      <c r="A143" s="922"/>
      <c r="B143" s="327">
        <f>IF(ISNUMBER(IF('TP-E1Q-T'!N23='TP-E1Q-T'!N15+'TP-E1Q-T'!N20,0,1)),IF('TP-E1Q-T'!N23='TP-E1Q-T'!N15+'TP-E1Q-T'!N20,0,1),0)</f>
        <v>0</v>
      </c>
      <c r="C143" s="319" t="s">
        <v>785</v>
      </c>
    </row>
    <row r="144" spans="1:3" ht="15">
      <c r="A144" s="922"/>
      <c r="B144" s="327">
        <f>IF(ISNUMBER(IF('TP-E1Q-T'!O23='TP-E1Q-T'!O15+'TP-E1Q-T'!O20,0,1)),IF('TP-E1Q-T'!O23='TP-E1Q-T'!O15+'TP-E1Q-T'!O20,0,1),0)</f>
        <v>0</v>
      </c>
      <c r="C144" s="319" t="s">
        <v>786</v>
      </c>
    </row>
    <row r="145" spans="1:3" ht="15">
      <c r="A145" s="922"/>
      <c r="B145" s="327">
        <f>IF(ISNUMBER(IF('TP-E1Q-T'!P23='TP-E1Q-T'!P15+'TP-E1Q-T'!P20,0,1)),IF('TP-E1Q-T'!P23='TP-E1Q-T'!P15+'TP-E1Q-T'!P20,0,1),0)</f>
        <v>0</v>
      </c>
      <c r="C145" s="319" t="s">
        <v>787</v>
      </c>
    </row>
    <row r="146" spans="1:3" ht="15">
      <c r="A146" s="922"/>
      <c r="B146" s="327">
        <f>IF(ISNUMBER(IF('TP-E1Q-T'!Q23='TP-E1Q-T'!Q15+'TP-E1Q-T'!Q20,0,1)),IF('TP-E1Q-T'!Q23='TP-E1Q-T'!Q15+'TP-E1Q-T'!Q20,0,1),0)</f>
        <v>0</v>
      </c>
      <c r="C146" s="319" t="s">
        <v>788</v>
      </c>
    </row>
    <row r="147" spans="1:3" ht="15">
      <c r="A147" s="922"/>
      <c r="B147" s="327">
        <f>IF(ISNUMBER(IF('TP-E1Q-T'!R23='TP-E1Q-T'!R15+'TP-E1Q-T'!R20,0,1)),IF('TP-E1Q-T'!R23='TP-E1Q-T'!R15+'TP-E1Q-T'!R20,0,1),0)</f>
        <v>0</v>
      </c>
      <c r="C147" s="319" t="s">
        <v>789</v>
      </c>
    </row>
    <row r="148" spans="1:3" ht="15">
      <c r="A148" s="922"/>
      <c r="B148" s="327">
        <f>IF(ISNUMBER(IF('TP-E1Q-T'!S23='TP-E1Q-T'!S15+'TP-E1Q-T'!S20,0,1)),IF('TP-E1Q-T'!S23='TP-E1Q-T'!S15+'TP-E1Q-T'!S20,0,1),0)</f>
        <v>0</v>
      </c>
      <c r="C148" s="319" t="s">
        <v>790</v>
      </c>
    </row>
    <row r="149" spans="1:3" ht="15">
      <c r="A149" s="922"/>
      <c r="B149" s="327">
        <f>IF(ISNUMBER(IF('TP-E1Q-T'!T23='TP-E1Q-T'!D23+'TP-E1Q-T'!E23+'TP-E1Q-T'!F23+'TP-E1Q-T'!G23+'TP-E1Q-T'!H23+'TP-E1Q-T'!I23+'TP-E1Q-T'!J23+'TP-E1Q-T'!K23+'TP-E1Q-T'!L23+'TP-E1Q-T'!M23+'TP-E1Q-T'!N23+'TP-E1Q-T'!O23+'TP-E1Q-T'!P23+'TP-E1Q-T'!Q23+'TP-E1Q-T'!R23+'TP-E1Q-T'!S23,0,1)),IF('TP-E1Q-T'!T23='TP-E1Q-T'!D23+'TP-E1Q-T'!E23+'TP-E1Q-T'!F23+'TP-E1Q-T'!G23+'TP-E1Q-T'!H23+'TP-E1Q-T'!I23+'TP-E1Q-T'!J23+'TP-E1Q-T'!K23+'TP-E1Q-T'!L23+'TP-E1Q-T'!M23+'TP-E1Q-T'!N23+'TP-E1Q-T'!O23+'TP-E1Q-T'!P23+'TP-E1Q-T'!Q23+'TP-E1Q-T'!R23+'TP-E1Q-T'!S23,0,1),0)</f>
        <v>0</v>
      </c>
      <c r="C149" s="319" t="s">
        <v>335</v>
      </c>
    </row>
    <row r="150" spans="1:3" ht="15">
      <c r="A150" s="922"/>
      <c r="B150" s="327">
        <f>IF(ISNUMBER(IF('TP-E1Q-T'!T25='TP-E1Q-T'!D25+'TP-E1Q-T'!E25+'TP-E1Q-T'!F25+'TP-E1Q-T'!G25+'TP-E1Q-T'!H25+'TP-E1Q-T'!I25+'TP-E1Q-T'!J25+'TP-E1Q-T'!K25+'TP-E1Q-T'!L25+'TP-E1Q-T'!M25+'TP-E1Q-T'!N25+'TP-E1Q-T'!O25+'TP-E1Q-T'!P25+'TP-E1Q-T'!Q25+'TP-E1Q-T'!R25+'TP-E1Q-T'!S25,0,1)),IF('TP-E1Q-T'!T25='TP-E1Q-T'!D25+'TP-E1Q-T'!E25+'TP-E1Q-T'!F25+'TP-E1Q-T'!G25+'TP-E1Q-T'!H25+'TP-E1Q-T'!I25+'TP-E1Q-T'!J25+'TP-E1Q-T'!K25+'TP-E1Q-T'!L25+'TP-E1Q-T'!M25+'TP-E1Q-T'!N25+'TP-E1Q-T'!O25+'TP-E1Q-T'!P25+'TP-E1Q-T'!Q25+'TP-E1Q-T'!R25+'TP-E1Q-T'!S25,0,1),0)</f>
        <v>0</v>
      </c>
      <c r="C150" s="319" t="s">
        <v>792</v>
      </c>
    </row>
    <row r="151" spans="1:3" ht="15">
      <c r="A151" s="922"/>
      <c r="B151" s="327">
        <f>IF(ISNUMBER(IF('TP-E1Q-T'!D28='TP-E1Q-T'!D8+'TP-E1Q-T'!D22+'TP-E1Q-T'!D25,0,1)),IF('TP-E1Q-T'!D28='TP-E1Q-T'!D8+'TP-E1Q-T'!D22+'TP-E1Q-T'!D25,0,1),0)</f>
        <v>0</v>
      </c>
      <c r="C151" s="319" t="s">
        <v>336</v>
      </c>
    </row>
    <row r="152" spans="1:3" ht="15">
      <c r="A152" s="922"/>
      <c r="B152" s="327">
        <f>IF(ISNUMBER(IF('TP-E1Q-T'!E28='TP-E1Q-T'!E8+'TP-E1Q-T'!E22+'TP-E1Q-T'!E25,0,1)),IF('TP-E1Q-T'!E28='TP-E1Q-T'!E8+'TP-E1Q-T'!E22+'TP-E1Q-T'!E25,0,1),0)</f>
        <v>0</v>
      </c>
      <c r="C152" s="319" t="s">
        <v>337</v>
      </c>
    </row>
    <row r="153" spans="1:3" ht="15">
      <c r="A153" s="922"/>
      <c r="B153" s="327">
        <f>IF(ISNUMBER(IF('TP-E1Q-T'!F28='TP-E1Q-T'!F8+'TP-E1Q-T'!F22+'TP-E1Q-T'!F25,0,1)),IF('TP-E1Q-T'!F28='TP-E1Q-T'!F8+'TP-E1Q-T'!F22+'TP-E1Q-T'!F25,0,1),0)</f>
        <v>0</v>
      </c>
      <c r="C153" s="319" t="s">
        <v>338</v>
      </c>
    </row>
    <row r="154" spans="1:3" ht="15">
      <c r="A154" s="922"/>
      <c r="B154" s="327">
        <f>IF(ISNUMBER(IF('TP-E1Q-T'!G28='TP-E1Q-T'!G8+'TP-E1Q-T'!G22+'TP-E1Q-T'!G25,0,1)),IF('TP-E1Q-T'!G28='TP-E1Q-T'!G8+'TP-E1Q-T'!G22+'TP-E1Q-T'!G25,0,1),0)</f>
        <v>0</v>
      </c>
      <c r="C154" s="319" t="s">
        <v>339</v>
      </c>
    </row>
    <row r="155" spans="1:3" ht="15">
      <c r="A155" s="922"/>
      <c r="B155" s="327">
        <f>IF(ISNUMBER(IF('TP-E1Q-T'!H28='TP-E1Q-T'!H8+'TP-E1Q-T'!H22+'TP-E1Q-T'!H25,0,1)),IF('TP-E1Q-T'!H28='TP-E1Q-T'!H8+'TP-E1Q-T'!H22+'TP-E1Q-T'!H25,0,1),0)</f>
        <v>0</v>
      </c>
      <c r="C155" s="319" t="s">
        <v>340</v>
      </c>
    </row>
    <row r="156" spans="1:3" ht="15">
      <c r="A156" s="922"/>
      <c r="B156" s="327">
        <f>IF(ISNUMBER(IF('TP-E1Q-T'!I28='TP-E1Q-T'!I8+'TP-E1Q-T'!I22+'TP-E1Q-T'!I25,0,1)),IF('TP-E1Q-T'!I28='TP-E1Q-T'!I8+'TP-E1Q-T'!I22+'TP-E1Q-T'!I25,0,1),0)</f>
        <v>0</v>
      </c>
      <c r="C156" s="319" t="s">
        <v>341</v>
      </c>
    </row>
    <row r="157" spans="1:3" ht="15">
      <c r="A157" s="922"/>
      <c r="B157" s="327">
        <f>IF(ISNUMBER(IF('TP-E1Q-T'!J28='TP-E1Q-T'!J8+'TP-E1Q-T'!J22+'TP-E1Q-T'!J25,0,1)),IF('TP-E1Q-T'!J28='TP-E1Q-T'!J8+'TP-E1Q-T'!J22+'TP-E1Q-T'!J25,0,1),0)</f>
        <v>0</v>
      </c>
      <c r="C157" s="319" t="s">
        <v>342</v>
      </c>
    </row>
    <row r="158" spans="1:3" ht="15">
      <c r="A158" s="922"/>
      <c r="B158" s="327">
        <f>IF(ISNUMBER(IF('TP-E1Q-T'!K28='TP-E1Q-T'!K8+'TP-E1Q-T'!K22+'TP-E1Q-T'!K25,0,1)),IF('TP-E1Q-T'!K28='TP-E1Q-T'!K8+'TP-E1Q-T'!K22+'TP-E1Q-T'!K25,0,1),0)</f>
        <v>0</v>
      </c>
      <c r="C158" s="319" t="s">
        <v>343</v>
      </c>
    </row>
    <row r="159" spans="1:3" ht="15">
      <c r="A159" s="922"/>
      <c r="B159" s="327">
        <f>IF(ISNUMBER(IF('TP-E1Q-T'!L28='TP-E1Q-T'!L8+'TP-E1Q-T'!L22+'TP-E1Q-T'!L25,0,1)),IF('TP-E1Q-T'!L28='TP-E1Q-T'!L8+'TP-E1Q-T'!L22+'TP-E1Q-T'!L25,0,1),0)</f>
        <v>0</v>
      </c>
      <c r="C159" s="319" t="s">
        <v>344</v>
      </c>
    </row>
    <row r="160" spans="1:3" ht="15">
      <c r="A160" s="922"/>
      <c r="B160" s="327">
        <f>IF(ISNUMBER(IF('TP-E1Q-T'!M28='TP-E1Q-T'!M8+'TP-E1Q-T'!M22+'TP-E1Q-T'!M25,0,1)),IF('TP-E1Q-T'!M28='TP-E1Q-T'!M8+'TP-E1Q-T'!M22+'TP-E1Q-T'!M25,0,1),0)</f>
        <v>0</v>
      </c>
      <c r="C160" s="319" t="s">
        <v>345</v>
      </c>
    </row>
    <row r="161" spans="1:3" ht="15">
      <c r="A161" s="922"/>
      <c r="B161" s="327">
        <f>IF(ISNUMBER(IF('TP-E1Q-T'!N28='TP-E1Q-T'!N8+'TP-E1Q-T'!N22+'TP-E1Q-T'!N25,0,1)),IF('TP-E1Q-T'!N28='TP-E1Q-T'!N8+'TP-E1Q-T'!N22+'TP-E1Q-T'!N25,0,1),0)</f>
        <v>0</v>
      </c>
      <c r="C161" s="319" t="s">
        <v>346</v>
      </c>
    </row>
    <row r="162" spans="1:3" ht="15">
      <c r="A162" s="922"/>
      <c r="B162" s="327">
        <f>IF(ISNUMBER(IF('TP-E1Q-T'!O28='TP-E1Q-T'!O8+'TP-E1Q-T'!O22+'TP-E1Q-T'!O25,0,1)),IF('TP-E1Q-T'!O28='TP-E1Q-T'!O8+'TP-E1Q-T'!O22+'TP-E1Q-T'!O25,0,1),0)</f>
        <v>0</v>
      </c>
      <c r="C162" s="319" t="s">
        <v>347</v>
      </c>
    </row>
    <row r="163" spans="1:3" ht="15">
      <c r="A163" s="922"/>
      <c r="B163" s="327">
        <f>IF(ISNUMBER(IF('TP-E1Q-T'!P28='TP-E1Q-T'!P8+'TP-E1Q-T'!P22+'TP-E1Q-T'!P25,0,1)),IF('TP-E1Q-T'!P28='TP-E1Q-T'!P8+'TP-E1Q-T'!P22+'TP-E1Q-T'!P25,0,1),0)</f>
        <v>0</v>
      </c>
      <c r="C163" s="319" t="s">
        <v>360</v>
      </c>
    </row>
    <row r="164" spans="1:3" ht="15">
      <c r="A164" s="922"/>
      <c r="B164" s="327">
        <f>IF(ISNUMBER(IF('TP-E1Q-T'!Q28='TP-E1Q-T'!Q8+'TP-E1Q-T'!Q22+'TP-E1Q-T'!Q25,0,1)),IF('TP-E1Q-T'!Q28='TP-E1Q-T'!Q8+'TP-E1Q-T'!Q22+'TP-E1Q-T'!Q25,0,1),0)</f>
        <v>0</v>
      </c>
      <c r="C164" s="319" t="s">
        <v>361</v>
      </c>
    </row>
    <row r="165" spans="1:3" ht="15">
      <c r="A165" s="922"/>
      <c r="B165" s="327">
        <f>IF(ISNUMBER(IF('TP-E1Q-T'!R28='TP-E1Q-T'!R8+'TP-E1Q-T'!R22+'TP-E1Q-T'!R25,0,1)),IF('TP-E1Q-T'!R28='TP-E1Q-T'!R8+'TP-E1Q-T'!R22+'TP-E1Q-T'!R25,0,1),0)</f>
        <v>0</v>
      </c>
      <c r="C165" s="319" t="s">
        <v>362</v>
      </c>
    </row>
    <row r="166" spans="1:3" ht="15">
      <c r="A166" s="922"/>
      <c r="B166" s="327">
        <f>IF(ISNUMBER(IF('TP-E1Q-T'!S28='TP-E1Q-T'!S8+'TP-E1Q-T'!S22+'TP-E1Q-T'!S25,0,1)),IF('TP-E1Q-T'!S28='TP-E1Q-T'!S8+'TP-E1Q-T'!S22+'TP-E1Q-T'!S25,0,1),0)</f>
        <v>0</v>
      </c>
      <c r="C166" s="319" t="s">
        <v>363</v>
      </c>
    </row>
    <row r="167" spans="1:3" ht="15">
      <c r="A167" s="922"/>
      <c r="B167" s="327">
        <f>IF(ISNUMBER(IF('TP-E1Q-T'!T28='TP-E1Q-T'!D28+'TP-E1Q-T'!E28+'TP-E1Q-T'!F28+'TP-E1Q-T'!G28+'TP-E1Q-T'!H28+'TP-E1Q-T'!I28+'TP-E1Q-T'!J28+'TP-E1Q-T'!K28+'TP-E1Q-T'!L28+'TP-E1Q-T'!M28+'TP-E1Q-T'!N28+'TP-E1Q-T'!O28+'TP-E1Q-T'!P28+'TP-E1Q-T'!Q28+'TP-E1Q-T'!R28+'TP-E1Q-T'!S28,0,1)),IF('TP-E1Q-T'!T28='TP-E1Q-T'!D28+'TP-E1Q-T'!E28+'TP-E1Q-T'!F28+'TP-E1Q-T'!G28+'TP-E1Q-T'!H28+'TP-E1Q-T'!I28+'TP-E1Q-T'!J28+'TP-E1Q-T'!K28+'TP-E1Q-T'!L28+'TP-E1Q-T'!M28+'TP-E1Q-T'!N28+'TP-E1Q-T'!O28+'TP-E1Q-T'!P28+'TP-E1Q-T'!Q28+'TP-E1Q-T'!R28+'TP-E1Q-T'!S28,0,1),0)</f>
        <v>0</v>
      </c>
      <c r="C167" s="319" t="s">
        <v>809</v>
      </c>
    </row>
    <row r="168" spans="1:3" ht="15">
      <c r="A168" s="922"/>
      <c r="B168" s="327">
        <f>IF(ISNUMBER(IF('TP-E1Q-T'!D29='TP-E1Q-T'!D14+'TP-E1Q-T'!D19,0,1)),IF('TP-E1Q-T'!D29='TP-E1Q-T'!D14+'TP-E1Q-T'!D19,0,1),0)</f>
        <v>0</v>
      </c>
      <c r="C168" s="319" t="s">
        <v>793</v>
      </c>
    </row>
    <row r="169" spans="1:3" ht="15">
      <c r="A169" s="922"/>
      <c r="B169" s="327">
        <f>IF(ISNUMBER(IF('TP-E1Q-T'!E29='TP-E1Q-T'!E14+'TP-E1Q-T'!E19,0,1)),IF('TP-E1Q-T'!E29='TP-E1Q-T'!E14+'TP-E1Q-T'!E19,0,1),0)</f>
        <v>0</v>
      </c>
      <c r="C169" s="319" t="s">
        <v>794</v>
      </c>
    </row>
    <row r="170" spans="1:3" ht="15">
      <c r="A170" s="922"/>
      <c r="B170" s="327">
        <f>IF(ISNUMBER(IF('TP-E1Q-T'!F29='TP-E1Q-T'!F14+'TP-E1Q-T'!F19,0,1)),IF('TP-E1Q-T'!F29='TP-E1Q-T'!F14+'TP-E1Q-T'!F19,0,1),0)</f>
        <v>0</v>
      </c>
      <c r="C170" s="319" t="s">
        <v>795</v>
      </c>
    </row>
    <row r="171" spans="1:3" ht="15">
      <c r="A171" s="922"/>
      <c r="B171" s="327">
        <f>IF(ISNUMBER(IF('TP-E1Q-T'!G29='TP-E1Q-T'!G14+'TP-E1Q-T'!G19,0,1)),IF('TP-E1Q-T'!G29='TP-E1Q-T'!G14+'TP-E1Q-T'!G19,0,1),0)</f>
        <v>0</v>
      </c>
      <c r="C171" s="319" t="s">
        <v>796</v>
      </c>
    </row>
    <row r="172" spans="1:3" ht="15">
      <c r="A172" s="922"/>
      <c r="B172" s="327">
        <f>IF(ISNUMBER(IF('TP-E1Q-T'!H29='TP-E1Q-T'!H14+'TP-E1Q-T'!H19,0,1)),IF('TP-E1Q-T'!H29='TP-E1Q-T'!H14+'TP-E1Q-T'!H19,0,1),0)</f>
        <v>0</v>
      </c>
      <c r="C172" s="319" t="s">
        <v>797</v>
      </c>
    </row>
    <row r="173" spans="1:3" ht="15">
      <c r="A173" s="922"/>
      <c r="B173" s="327">
        <f>IF(ISNUMBER(IF('TP-E1Q-T'!I29='TP-E1Q-T'!I14+'TP-E1Q-T'!I19,0,1)),IF('TP-E1Q-T'!I29='TP-E1Q-T'!I14+'TP-E1Q-T'!I19,0,1),0)</f>
        <v>0</v>
      </c>
      <c r="C173" s="319" t="s">
        <v>798</v>
      </c>
    </row>
    <row r="174" spans="1:3" ht="15">
      <c r="A174" s="922"/>
      <c r="B174" s="327">
        <f>IF(ISNUMBER(IF('TP-E1Q-T'!J29='TP-E1Q-T'!J14+'TP-E1Q-T'!J19,0,1)),IF('TP-E1Q-T'!J29='TP-E1Q-T'!J14+'TP-E1Q-T'!J19,0,1),0)</f>
        <v>0</v>
      </c>
      <c r="C174" s="319" t="s">
        <v>799</v>
      </c>
    </row>
    <row r="175" spans="1:3" ht="15">
      <c r="A175" s="922"/>
      <c r="B175" s="327">
        <f>IF(ISNUMBER(IF('TP-E1Q-T'!K29='TP-E1Q-T'!K14+'TP-E1Q-T'!K19,0,1)),IF('TP-E1Q-T'!K29='TP-E1Q-T'!K14+'TP-E1Q-T'!K19,0,1),0)</f>
        <v>0</v>
      </c>
      <c r="C175" s="319" t="s">
        <v>800</v>
      </c>
    </row>
    <row r="176" spans="1:3" ht="15">
      <c r="A176" s="922"/>
      <c r="B176" s="327">
        <f>IF(ISNUMBER(IF('TP-E1Q-T'!L29='TP-E1Q-T'!L14+'TP-E1Q-T'!L19,0,1)),IF('TP-E1Q-T'!L29='TP-E1Q-T'!L14+'TP-E1Q-T'!L19,0,1),0)</f>
        <v>0</v>
      </c>
      <c r="C176" s="319" t="s">
        <v>801</v>
      </c>
    </row>
    <row r="177" spans="1:3" ht="15">
      <c r="A177" s="922"/>
      <c r="B177" s="327">
        <f>IF(ISNUMBER(IF('TP-E1Q-T'!M29='TP-E1Q-T'!M14+'TP-E1Q-T'!M19,0,1)),IF('TP-E1Q-T'!M29='TP-E1Q-T'!M14+'TP-E1Q-T'!M19,0,1),0)</f>
        <v>0</v>
      </c>
      <c r="C177" s="319" t="s">
        <v>802</v>
      </c>
    </row>
    <row r="178" spans="1:3" ht="15">
      <c r="A178" s="922"/>
      <c r="B178" s="327">
        <f>IF(ISNUMBER(IF('TP-E1Q-T'!N29='TP-E1Q-T'!N14+'TP-E1Q-T'!N19,0,1)),IF('TP-E1Q-T'!N29='TP-E1Q-T'!N14+'TP-E1Q-T'!N19,0,1),0)</f>
        <v>0</v>
      </c>
      <c r="C178" s="319" t="s">
        <v>803</v>
      </c>
    </row>
    <row r="179" spans="1:3" ht="15">
      <c r="A179" s="922"/>
      <c r="B179" s="327">
        <f>IF(ISNUMBER(IF('TP-E1Q-T'!O29='TP-E1Q-T'!O14+'TP-E1Q-T'!O19,0,1)),IF('TP-E1Q-T'!O29='TP-E1Q-T'!O14+'TP-E1Q-T'!O19,0,1),0)</f>
        <v>0</v>
      </c>
      <c r="C179" s="319" t="s">
        <v>804</v>
      </c>
    </row>
    <row r="180" spans="1:3" ht="15">
      <c r="A180" s="922"/>
      <c r="B180" s="327">
        <f>IF(ISNUMBER(IF('TP-E1Q-T'!P29='TP-E1Q-T'!P14+'TP-E1Q-T'!P19,0,1)),IF('TP-E1Q-T'!P29='TP-E1Q-T'!P14+'TP-E1Q-T'!P19,0,1),0)</f>
        <v>0</v>
      </c>
      <c r="C180" s="319" t="s">
        <v>805</v>
      </c>
    </row>
    <row r="181" spans="1:3" ht="15">
      <c r="A181" s="922"/>
      <c r="B181" s="327">
        <f>IF(ISNUMBER(IF('TP-E1Q-T'!Q29='TP-E1Q-T'!Q14+'TP-E1Q-T'!Q19,0,1)),IF('TP-E1Q-T'!Q29='TP-E1Q-T'!Q14+'TP-E1Q-T'!Q19,0,1),0)</f>
        <v>0</v>
      </c>
      <c r="C181" s="319" t="s">
        <v>806</v>
      </c>
    </row>
    <row r="182" spans="1:3" ht="15">
      <c r="A182" s="922"/>
      <c r="B182" s="327">
        <f>IF(ISNUMBER(IF('TP-E1Q-T'!R29='TP-E1Q-T'!R14+'TP-E1Q-T'!R19,0,1)),IF('TP-E1Q-T'!R29='TP-E1Q-T'!R14+'TP-E1Q-T'!R19,0,1),0)</f>
        <v>0</v>
      </c>
      <c r="C182" s="319" t="s">
        <v>807</v>
      </c>
    </row>
    <row r="183" spans="1:3" ht="15">
      <c r="A183" s="922"/>
      <c r="B183" s="327">
        <f>IF(ISNUMBER(IF('TP-E1Q-T'!S29='TP-E1Q-T'!S14+'TP-E1Q-T'!S19,0,1)),IF('TP-E1Q-T'!S29='TP-E1Q-T'!S14+'TP-E1Q-T'!S19,0,1),0)</f>
        <v>0</v>
      </c>
      <c r="C183" s="319" t="s">
        <v>808</v>
      </c>
    </row>
    <row r="184" spans="1:3" ht="15">
      <c r="A184" s="922"/>
      <c r="B184" s="327">
        <f>IF(ISNUMBER(IF('TP-E1Q-T'!T29='TP-E1Q-T'!D29+'TP-E1Q-T'!E29+'TP-E1Q-T'!F29+'TP-E1Q-T'!G29+'TP-E1Q-T'!H29+'TP-E1Q-T'!I29+'TP-E1Q-T'!J29+'TP-E1Q-T'!K29+'TP-E1Q-T'!L29+'TP-E1Q-T'!M29+'TP-E1Q-T'!N29+'TP-E1Q-T'!O29+'TP-E1Q-T'!P29+'TP-E1Q-T'!Q29+'TP-E1Q-T'!R29+'TP-E1Q-T'!S29,0,1)),IF('TP-E1Q-T'!T29='TP-E1Q-T'!D29+'TP-E1Q-T'!E29+'TP-E1Q-T'!F29+'TP-E1Q-T'!G29+'TP-E1Q-T'!H29+'TP-E1Q-T'!I29+'TP-E1Q-T'!J29+'TP-E1Q-T'!K29+'TP-E1Q-T'!L29+'TP-E1Q-T'!M29+'TP-E1Q-T'!N29+'TP-E1Q-T'!O29+'TP-E1Q-T'!P29+'TP-E1Q-T'!Q29+'TP-E1Q-T'!R29+'TP-E1Q-T'!S29,0,1),0)</f>
        <v>0</v>
      </c>
      <c r="C184" s="319" t="s">
        <v>810</v>
      </c>
    </row>
    <row r="185" spans="1:3" ht="15">
      <c r="A185" s="922"/>
      <c r="B185" s="327">
        <f>IF(ISNUMBER(IF('TP-E1Q-T'!D30='TP-E1Q-T'!D8+'TP-E1Q-T'!D23+'TP-E1Q-T'!D25,0,1)),IF('TP-E1Q-T'!D30='TP-E1Q-T'!D8+'TP-E1Q-T'!D23+'TP-E1Q-T'!D25,0,1),0)</f>
        <v>0</v>
      </c>
      <c r="C185" s="319" t="s">
        <v>348</v>
      </c>
    </row>
    <row r="186" spans="1:3" ht="15">
      <c r="A186" s="922"/>
      <c r="B186" s="327">
        <f>IF(ISNUMBER(IF('TP-E1Q-T'!E30='TP-E1Q-T'!E8+'TP-E1Q-T'!E23+'TP-E1Q-T'!E25,0,1)),IF('TP-E1Q-T'!E30='TP-E1Q-T'!E8+'TP-E1Q-T'!E23+'TP-E1Q-T'!E25,0,1),0)</f>
        <v>0</v>
      </c>
      <c r="C186" s="319" t="s">
        <v>349</v>
      </c>
    </row>
    <row r="187" spans="1:3" ht="15">
      <c r="A187" s="922"/>
      <c r="B187" s="327">
        <f>IF(ISNUMBER(IF('TP-E1Q-T'!F30='TP-E1Q-T'!F8+'TP-E1Q-T'!F23+'TP-E1Q-T'!F25,0,1)),IF('TP-E1Q-T'!F30='TP-E1Q-T'!F8+'TP-E1Q-T'!F23+'TP-E1Q-T'!F25,0,1),0)</f>
        <v>0</v>
      </c>
      <c r="C187" s="319" t="s">
        <v>350</v>
      </c>
    </row>
    <row r="188" spans="1:3" ht="15">
      <c r="A188" s="922"/>
      <c r="B188" s="327">
        <f>IF(ISNUMBER(IF('TP-E1Q-T'!G30='TP-E1Q-T'!G8+'TP-E1Q-T'!G23+'TP-E1Q-T'!G25,0,1)),IF('TP-E1Q-T'!G30='TP-E1Q-T'!G8+'TP-E1Q-T'!G23+'TP-E1Q-T'!G25,0,1),0)</f>
        <v>0</v>
      </c>
      <c r="C188" s="319" t="s">
        <v>351</v>
      </c>
    </row>
    <row r="189" spans="1:3" ht="15">
      <c r="A189" s="922"/>
      <c r="B189" s="327">
        <f>IF(ISNUMBER(IF('TP-E1Q-T'!H30='TP-E1Q-T'!H8+'TP-E1Q-T'!H23+'TP-E1Q-T'!H25,0,1)),IF('TP-E1Q-T'!H30='TP-E1Q-T'!H8+'TP-E1Q-T'!H23+'TP-E1Q-T'!H25,0,1),0)</f>
        <v>0</v>
      </c>
      <c r="C189" s="319" t="s">
        <v>352</v>
      </c>
    </row>
    <row r="190" spans="1:3" ht="15">
      <c r="A190" s="922"/>
      <c r="B190" s="327">
        <f>IF(ISNUMBER(IF('TP-E1Q-T'!I30='TP-E1Q-T'!I8+'TP-E1Q-T'!I23+'TP-E1Q-T'!I25,0,1)),IF('TP-E1Q-T'!I30='TP-E1Q-T'!I8+'TP-E1Q-T'!I23+'TP-E1Q-T'!I25,0,1),0)</f>
        <v>0</v>
      </c>
      <c r="C190" s="319" t="s">
        <v>353</v>
      </c>
    </row>
    <row r="191" spans="1:3" ht="15">
      <c r="A191" s="922"/>
      <c r="B191" s="327">
        <f>IF(ISNUMBER(IF('TP-E1Q-T'!J30='TP-E1Q-T'!J8+'TP-E1Q-T'!J23+'TP-E1Q-T'!J25,0,1)),IF('TP-E1Q-T'!J30='TP-E1Q-T'!J8+'TP-E1Q-T'!J23+'TP-E1Q-T'!J25,0,1),0)</f>
        <v>0</v>
      </c>
      <c r="C191" s="319" t="s">
        <v>354</v>
      </c>
    </row>
    <row r="192" spans="1:3" ht="15">
      <c r="A192" s="922"/>
      <c r="B192" s="327">
        <f>IF(ISNUMBER(IF('TP-E1Q-T'!K30='TP-E1Q-T'!K8+'TP-E1Q-T'!K23+'TP-E1Q-T'!K25,0,1)),IF('TP-E1Q-T'!K30='TP-E1Q-T'!K8+'TP-E1Q-T'!K23+'TP-E1Q-T'!K25,0,1),0)</f>
        <v>0</v>
      </c>
      <c r="C192" s="319" t="s">
        <v>355</v>
      </c>
    </row>
    <row r="193" spans="1:3" ht="15">
      <c r="A193" s="922"/>
      <c r="B193" s="327">
        <f>IF(ISNUMBER(IF('TP-E1Q-T'!L30='TP-E1Q-T'!L8+'TP-E1Q-T'!L23+'TP-E1Q-T'!L25,0,1)),IF('TP-E1Q-T'!L30='TP-E1Q-T'!L8+'TP-E1Q-T'!L23+'TP-E1Q-T'!L25,0,1),0)</f>
        <v>0</v>
      </c>
      <c r="C193" s="319" t="s">
        <v>356</v>
      </c>
    </row>
    <row r="194" spans="1:3" ht="15">
      <c r="A194" s="922"/>
      <c r="B194" s="327">
        <f>IF(ISNUMBER(IF('TP-E1Q-T'!M30='TP-E1Q-T'!M8+'TP-E1Q-T'!M23+'TP-E1Q-T'!M25,0,1)),IF('TP-E1Q-T'!M30='TP-E1Q-T'!M8+'TP-E1Q-T'!M23+'TP-E1Q-T'!M25,0,1),0)</f>
        <v>0</v>
      </c>
      <c r="C194" s="319" t="s">
        <v>357</v>
      </c>
    </row>
    <row r="195" spans="1:3" ht="15">
      <c r="A195" s="922"/>
      <c r="B195" s="327">
        <f>IF(ISNUMBER(IF('TP-E1Q-T'!N30='TP-E1Q-T'!N8+'TP-E1Q-T'!N23+'TP-E1Q-T'!N25,0,1)),IF('TP-E1Q-T'!N30='TP-E1Q-T'!N8+'TP-E1Q-T'!N23+'TP-E1Q-T'!N25,0,1),0)</f>
        <v>0</v>
      </c>
      <c r="C195" s="319" t="s">
        <v>358</v>
      </c>
    </row>
    <row r="196" spans="1:3" ht="15">
      <c r="A196" s="922"/>
      <c r="B196" s="327">
        <f>IF(ISNUMBER(IF('TP-E1Q-T'!O30='TP-E1Q-T'!O8+'TP-E1Q-T'!O23+'TP-E1Q-T'!O25,0,1)),IF('TP-E1Q-T'!O30='TP-E1Q-T'!O8+'TP-E1Q-T'!O23+'TP-E1Q-T'!O25,0,1),0)</f>
        <v>0</v>
      </c>
      <c r="C196" s="319" t="s">
        <v>359</v>
      </c>
    </row>
    <row r="197" spans="1:3" ht="15">
      <c r="A197" s="922"/>
      <c r="B197" s="327">
        <f>IF(ISNUMBER(IF('TP-E1Q-T'!P30='TP-E1Q-T'!P8+'TP-E1Q-T'!P23+'TP-E1Q-T'!P25,0,1)),IF('TP-E1Q-T'!P30='TP-E1Q-T'!P8+'TP-E1Q-T'!P23+'TP-E1Q-T'!P25,0,1),0)</f>
        <v>0</v>
      </c>
      <c r="C197" s="319" t="s">
        <v>364</v>
      </c>
    </row>
    <row r="198" spans="1:3" ht="15">
      <c r="A198" s="922"/>
      <c r="B198" s="327">
        <f>IF(ISNUMBER(IF('TP-E1Q-T'!Q30='TP-E1Q-T'!Q8+'TP-E1Q-T'!Q23+'TP-E1Q-T'!Q25,0,1)),IF('TP-E1Q-T'!Q30='TP-E1Q-T'!Q8+'TP-E1Q-T'!Q23+'TP-E1Q-T'!Q25,0,1),0)</f>
        <v>0</v>
      </c>
      <c r="C198" s="319" t="s">
        <v>365</v>
      </c>
    </row>
    <row r="199" spans="1:3" ht="15">
      <c r="A199" s="922"/>
      <c r="B199" s="327">
        <f>IF(ISNUMBER(IF('TP-E1Q-T'!R30='TP-E1Q-T'!R8+'TP-E1Q-T'!R23+'TP-E1Q-T'!R25,0,1)),IF('TP-E1Q-T'!R30='TP-E1Q-T'!R8+'TP-E1Q-T'!R23+'TP-E1Q-T'!R25,0,1),0)</f>
        <v>0</v>
      </c>
      <c r="C199" s="319" t="s">
        <v>366</v>
      </c>
    </row>
    <row r="200" spans="1:3" ht="15">
      <c r="A200" s="922"/>
      <c r="B200" s="327">
        <f>IF(ISNUMBER(IF('TP-E1Q-T'!S30='TP-E1Q-T'!S8+'TP-E1Q-T'!S23+'TP-E1Q-T'!S25,0,1)),IF('TP-E1Q-T'!S30='TP-E1Q-T'!S8+'TP-E1Q-T'!S23+'TP-E1Q-T'!S25,0,1),0)</f>
        <v>0</v>
      </c>
      <c r="C200" s="319" t="s">
        <v>367</v>
      </c>
    </row>
    <row r="201" spans="1:3" ht="15.75" thickBot="1">
      <c r="A201" s="923"/>
      <c r="B201" s="327">
        <f>IF(ISNUMBER(IF('TP-E1Q-T'!T30='TP-E1Q-T'!D30+'TP-E1Q-T'!E30+'TP-E1Q-T'!F30+'TP-E1Q-T'!G30+'TP-E1Q-T'!H30+'TP-E1Q-T'!I30+'TP-E1Q-T'!J30+'TP-E1Q-T'!K30+'TP-E1Q-T'!L30+'TP-E1Q-T'!M30+'TP-E1Q-T'!N30+'TP-E1Q-T'!O30+'TP-E1Q-T'!P30+'TP-E1Q-T'!Q30+'TP-E1Q-T'!R30+'TP-E1Q-T'!S30,0,1)),IF('TP-E1Q-T'!T30='TP-E1Q-T'!D30+'TP-E1Q-T'!E30+'TP-E1Q-T'!F30+'TP-E1Q-T'!G30+'TP-E1Q-T'!H30+'TP-E1Q-T'!I30+'TP-E1Q-T'!J30+'TP-E1Q-T'!K30+'TP-E1Q-T'!L30+'TP-E1Q-T'!M30+'TP-E1Q-T'!N30+'TP-E1Q-T'!O30+'TP-E1Q-T'!P30+'TP-E1Q-T'!Q30+'TP-E1Q-T'!R30+'TP-E1Q-T'!S30,0,1),0)</f>
        <v>0</v>
      </c>
      <c r="C201" s="319" t="s">
        <v>401</v>
      </c>
    </row>
    <row r="205" spans="1:3" ht="15.75" thickBot="1">
      <c r="A205" s="323">
        <f>IF(B205=0,0,1)</f>
        <v>0</v>
      </c>
      <c r="B205" s="325">
        <f>SUM(B206:B211)</f>
        <v>0</v>
      </c>
      <c r="C205" s="326" t="str">
        <f>IF(B205=0,"Aucune erreur dans l'onglet SCR-B2A-T",B205&amp;" erreur(s) dans l'état SCR-B2A-T")</f>
        <v>Aucune erreur dans l'onglet SCR-B2A-T</v>
      </c>
    </row>
    <row r="206" spans="1:3" ht="15">
      <c r="A206" s="921" t="s">
        <v>746</v>
      </c>
      <c r="B206" s="327">
        <f>IF(ISNUMBER(IF('SCR-B2A-T'!D22='SCR-B2A-T'!D13+'SCR-B2A-T'!D14+'SCR-B2A-T'!D15+'SCR-B2A-T'!D16+'SCR-B2A-T'!D17+'SCR-B2A-T'!D18+'SCR-B2A-T'!D20,0,1)),IF('SCR-B2A-T'!D22='SCR-B2A-T'!D13+'SCR-B2A-T'!D14+'SCR-B2A-T'!D15+'SCR-B2A-T'!D16+'SCR-B2A-T'!D17+'SCR-B2A-T'!D18+'SCR-B2A-T'!D20,0,1),0)</f>
        <v>0</v>
      </c>
      <c r="C206" s="319" t="s">
        <v>812</v>
      </c>
    </row>
    <row r="207" spans="1:3" ht="15">
      <c r="A207" s="922"/>
      <c r="B207" s="327">
        <f>IF(ISNUMBER(IF('SCR-B2A-T'!E22='SCR-B2A-T'!E13+'SCR-B2A-T'!E14+'SCR-B2A-T'!E15+'SCR-B2A-T'!E16+'SCR-B2A-T'!E17+'SCR-B2A-T'!E18+'SCR-B2A-T'!E20,0,1)),IF('SCR-B2A-T'!E22='SCR-B2A-T'!E13+'SCR-B2A-T'!E14+'SCR-B2A-T'!E15+'SCR-B2A-T'!E16+'SCR-B2A-T'!E17+'SCR-B2A-T'!E18+'SCR-B2A-T'!E20,0,1),0)</f>
        <v>0</v>
      </c>
      <c r="C207" s="319" t="s">
        <v>811</v>
      </c>
    </row>
    <row r="208" spans="1:3" ht="15">
      <c r="A208" s="922"/>
      <c r="B208" s="327">
        <f>IF(ISNUMBER(IF('SCR-B2A-T'!D27=MAX(MIN('SCR-B2A-T'!E22-'SCR-B2A-T'!D22,'SCR-B2A-T'!D66),0),0,1)),IF('SCR-B2A-T'!D27=MAX(MIN('SCR-B2A-T'!E22-'SCR-B2A-T'!D22,'SCR-B2A-T'!D66),0),0,1),0)</f>
        <v>0</v>
      </c>
      <c r="C208" s="319" t="s">
        <v>813</v>
      </c>
    </row>
    <row r="209" spans="1:3" ht="15">
      <c r="A209" s="922"/>
      <c r="B209" s="327">
        <f>IF(ISNUMBER(IF('SCR-B2A-T'!D30='SCR-B2A-T'!D22-'SCR-B2A-T'!D27-'SCR-B2A-T'!D28+'SCR-B2A-T'!D24,0,1)),IF('SCR-B2A-T'!D30='SCR-B2A-T'!D22-'SCR-B2A-T'!D27-'SCR-B2A-T'!D28+'SCR-B2A-T'!D24,0,1),0)</f>
        <v>0</v>
      </c>
      <c r="C209" s="319" t="s">
        <v>300</v>
      </c>
    </row>
    <row r="210" spans="1:3" ht="15">
      <c r="A210" s="922"/>
      <c r="B210" s="327">
        <f>IF(ISNUMBER(IF('SCR-B2A-T'!D44='SCR-B2A-T'!D45+'SCR-B2A-T'!D46+'SCR-B2A-T'!D47,0,1)),IF('SCR-B2A-T'!D44='SCR-B2A-T'!D45+'SCR-B2A-T'!D46+'SCR-B2A-T'!D47,0,1),0)</f>
        <v>0</v>
      </c>
      <c r="C210" s="319" t="s">
        <v>332</v>
      </c>
    </row>
    <row r="211" spans="1:3" ht="15.75" thickBot="1">
      <c r="A211" s="923"/>
      <c r="B211" s="333">
        <f>IF(ISNUMBER(IF('SCR-B2A-T'!D52='SCR-B2A-T'!D35+'SCR-B2A-T'!D41,0,1)),IF('SCR-B2A-T'!D52='SCR-B2A-T'!D35+'SCR-B2A-T'!D41,0,1),0)</f>
        <v>0</v>
      </c>
      <c r="C211" s="332" t="s">
        <v>1564</v>
      </c>
    </row>
    <row r="212" spans="2:3" ht="15">
      <c r="B212" s="331"/>
      <c r="C212" s="330"/>
    </row>
    <row r="215" spans="1:3" ht="15.75" thickBot="1">
      <c r="A215" s="323">
        <f>IF(B215=0,0,1)</f>
        <v>1</v>
      </c>
      <c r="B215" s="325">
        <f>SUM(B216:B260)</f>
        <v>15</v>
      </c>
      <c r="C215" s="326" t="str">
        <f>IF(B215=0,"Aucune erreur dans l'onglet SCR-B3A-T",B215&amp;" erreur(s) dans l'état SCR-B3A-T")</f>
        <v>15 erreur(s) dans l'état SCR-B3A-T</v>
      </c>
    </row>
    <row r="216" spans="1:3" ht="15">
      <c r="A216" s="921" t="s">
        <v>18</v>
      </c>
      <c r="B216" s="327">
        <f>IF(ISNUMBER(IF('SCR-B3A-T'!H16=('SCR-B3A-T'!D16-'SCR-B3A-T'!F16)-('SCR-B3A-T'!E16-'SCR-B3A-T'!G16),0,1)),IF('SCR-B3A-T'!H16=('SCR-B3A-T'!D16-'SCR-B3A-T'!F16)-('SCR-B3A-T'!E16-'SCR-B3A-T'!G16),0,1),0)</f>
        <v>0</v>
      </c>
      <c r="C216" s="319" t="s">
        <v>308</v>
      </c>
    </row>
    <row r="217" spans="1:3" ht="15">
      <c r="A217" s="922"/>
      <c r="B217" s="327">
        <f>IF(ISNUMBER(IF('SCR-B3A-T'!J16=('SCR-B3A-T'!D16-'SCR-B3A-T'!F16)-('SCR-B3A-T'!E16-'SCR-B3A-T'!I16),0,1)),IF('SCR-B3A-T'!J16=('SCR-B3A-T'!D16-'SCR-B3A-T'!F16)-('SCR-B3A-T'!E16-'SCR-B3A-T'!I16),0,1),0)*(1-B218)</f>
        <v>0</v>
      </c>
      <c r="C217" s="319" t="s">
        <v>971</v>
      </c>
    </row>
    <row r="218" spans="1:3" ht="15">
      <c r="A218" s="922"/>
      <c r="B218" s="327">
        <f>IF(ISNUMBER(IF('SCR-B3A-T'!J16&gt;=0,0,1)),IF('SCR-B3A-T'!J16&gt;=0,0,1),0)</f>
        <v>0</v>
      </c>
      <c r="C218" s="319" t="s">
        <v>970</v>
      </c>
    </row>
    <row r="219" spans="1:3" ht="15">
      <c r="A219" s="922"/>
      <c r="B219" s="327">
        <f>IF(ISNUMBER(IF('SCR-B3A-T'!H17=('SCR-B3A-T'!D17-'SCR-B3A-T'!F17)-('SCR-B3A-T'!E17-'SCR-B3A-T'!G17),0,1)),IF('SCR-B3A-T'!H17=('SCR-B3A-T'!D17-'SCR-B3A-T'!F17)-('SCR-B3A-T'!E17-'SCR-B3A-T'!G17),0,1),0)*(1-B220)</f>
        <v>0</v>
      </c>
      <c r="C219" s="319" t="s">
        <v>972</v>
      </c>
    </row>
    <row r="220" spans="1:3" ht="15">
      <c r="A220" s="922"/>
      <c r="B220" s="327">
        <f>IF(ISNUMBER(IF('SCR-B3A-T'!H17&gt;=0,0,1)),IF('SCR-B3A-T'!H17&gt;=0,0,1),0)</f>
        <v>0</v>
      </c>
      <c r="C220" s="319" t="s">
        <v>973</v>
      </c>
    </row>
    <row r="221" spans="1:3" ht="15">
      <c r="A221" s="922"/>
      <c r="B221" s="327">
        <f>IF(ISNUMBER(IF('SCR-B3A-T'!J17=('SCR-B3A-T'!D17-'SCR-B3A-T'!F17)-('SCR-B3A-T'!E17-'SCR-B3A-T'!I17),0,1)),IF('SCR-B3A-T'!J17=('SCR-B3A-T'!D17-'SCR-B3A-T'!F17)-('SCR-B3A-T'!E17-'SCR-B3A-T'!I17),0,1),0)*(1-B222)</f>
        <v>0</v>
      </c>
      <c r="C221" s="319" t="s">
        <v>309</v>
      </c>
    </row>
    <row r="222" spans="1:3" ht="15">
      <c r="A222" s="922"/>
      <c r="B222" s="327">
        <f>IF(ISNUMBER(IF('SCR-B3A-T'!H19&gt;=0,0,1)),IF('SCR-B3A-T'!H19&gt;=0,0,1),0)</f>
        <v>0</v>
      </c>
      <c r="C222" s="319" t="s">
        <v>968</v>
      </c>
    </row>
    <row r="223" spans="1:3" ht="15">
      <c r="A223" s="922"/>
      <c r="B223" s="327">
        <f>IF(ISNUMBER(IF('SCR-B3A-T'!J19&gt;=0,0,1)),IF('SCR-B3A-T'!J19&gt;=0,0,1),0)</f>
        <v>0</v>
      </c>
      <c r="C223" s="319" t="s">
        <v>969</v>
      </c>
    </row>
    <row r="224" spans="1:3" ht="15">
      <c r="A224" s="922"/>
      <c r="B224" s="327">
        <f>IF(ISNUMBER(IF('SCR-B3A-T'!D20='SCR-B3A-T'!D21+'SCR-B3A-T'!D22+'SCR-B3A-T'!D23,0,1)),IF('SCR-B3A-T'!D20='SCR-B3A-T'!D21+'SCR-B3A-T'!D22+'SCR-B3A-T'!D23,0,1),0)</f>
        <v>0</v>
      </c>
      <c r="C224" s="319" t="s">
        <v>310</v>
      </c>
    </row>
    <row r="225" spans="1:3" ht="15">
      <c r="A225" s="922"/>
      <c r="B225" s="327">
        <f>IF(ISNUMBER(IF('SCR-B3A-T'!F20='SCR-B3A-T'!F21+'SCR-B3A-T'!F22+'SCR-B3A-T'!F23,0,1)),IF('SCR-B3A-T'!F20='SCR-B3A-T'!F21+'SCR-B3A-T'!F22+'SCR-B3A-T'!F23,0,1),0)</f>
        <v>0</v>
      </c>
      <c r="C225" s="319" t="s">
        <v>311</v>
      </c>
    </row>
    <row r="226" spans="1:3" ht="15">
      <c r="A226" s="922"/>
      <c r="B226" s="327">
        <f>IF(ISNUMBER(IF('SCR-B3A-T'!H20=('SCR-B3A-T'!D20-'SCR-B3A-T'!F20)-('SCR-B3A-T'!E20-'SCR-B3A-T'!G20),0,1)),IF('SCR-B3A-T'!H20=('SCR-B3A-T'!D20-'SCR-B3A-T'!F20)-('SCR-B3A-T'!E20-'SCR-B3A-T'!G20),0,1),0)*(1-B227)</f>
        <v>0</v>
      </c>
      <c r="C226" s="319" t="s">
        <v>974</v>
      </c>
    </row>
    <row r="227" spans="1:3" ht="15">
      <c r="A227" s="922"/>
      <c r="B227" s="327">
        <f>IF(ISNUMBER(IF('SCR-B3A-T'!H20&gt;0,0,1)),IF('SCR-B3A-T'!H20&gt;0,0,1),0)</f>
        <v>1</v>
      </c>
      <c r="C227" s="319" t="s">
        <v>975</v>
      </c>
    </row>
    <row r="228" spans="1:3" ht="15">
      <c r="A228" s="922"/>
      <c r="B228" s="327">
        <f>IF(ISNUMBER(IF('SCR-B3A-T'!J20=('SCR-B3A-T'!D20-'SCR-B3A-T'!F20)-('SCR-B3A-T'!E20-'SCR-B3A-T'!I20),0,1)),IF('SCR-B3A-T'!J20=('SCR-B3A-T'!D20-'SCR-B3A-T'!F20)-('SCR-B3A-T'!E20-'SCR-B3A-T'!I20),0,1),0)*(1-B229)</f>
        <v>0</v>
      </c>
      <c r="C228" s="319" t="s">
        <v>312</v>
      </c>
    </row>
    <row r="229" spans="1:3" ht="15">
      <c r="A229" s="922"/>
      <c r="B229" s="327">
        <f>IF(ISNUMBER(IF('SCR-B3A-T'!J20&gt;0,0,1)),IF('SCR-B3A-T'!J20&gt;0,0,1),0)</f>
        <v>1</v>
      </c>
      <c r="C229" s="319" t="s">
        <v>976</v>
      </c>
    </row>
    <row r="230" spans="1:3" ht="15">
      <c r="A230" s="922"/>
      <c r="B230" s="327">
        <f>IF(ISNUMBER(IF('SCR-B3A-T'!D24='SCR-B3A-T'!D25+'SCR-B3A-T'!D26+'SCR-B3A-T'!D27,0,1)),IF('SCR-B3A-T'!D24='SCR-B3A-T'!D25+'SCR-B3A-T'!D26+'SCR-B3A-T'!D27,0,1),0)</f>
        <v>0</v>
      </c>
      <c r="C230" s="319" t="s">
        <v>313</v>
      </c>
    </row>
    <row r="231" spans="1:3" ht="15">
      <c r="A231" s="922"/>
      <c r="B231" s="327">
        <f>IF(ISNUMBER(IF('SCR-B3A-T'!F24='SCR-B3A-T'!F25+'SCR-B3A-T'!F26+'SCR-B3A-T'!F27,0,1)),IF('SCR-B3A-T'!F24='SCR-B3A-T'!F25+'SCR-B3A-T'!F26+'SCR-B3A-T'!F27,0,1),0)</f>
        <v>0</v>
      </c>
      <c r="C231" s="319" t="s">
        <v>314</v>
      </c>
    </row>
    <row r="232" spans="1:3" ht="15">
      <c r="A232" s="922"/>
      <c r="B232" s="327">
        <f>IF(ISNUMBER(IF('SCR-B3A-T'!H24=('SCR-B3A-T'!D24-'SCR-B3A-T'!F24)-('SCR-B3A-T'!E24-'SCR-B3A-T'!G24),0,1)),IF('SCR-B3A-T'!H24=('SCR-B3A-T'!D24-'SCR-B3A-T'!F24)-('SCR-B3A-T'!E24-'SCR-B3A-T'!G24),0,1),0)*(1-B233)</f>
        <v>0</v>
      </c>
      <c r="C232" s="319" t="s">
        <v>977</v>
      </c>
    </row>
    <row r="233" spans="1:3" ht="15">
      <c r="A233" s="922"/>
      <c r="B233" s="327">
        <f>IF(ISNUMBER(IF('SCR-B3A-T'!H24&gt;0,0,1)),IF('SCR-B3A-T'!H24&gt;0,0,1),0)</f>
        <v>1</v>
      </c>
      <c r="C233" s="319" t="s">
        <v>978</v>
      </c>
    </row>
    <row r="234" spans="1:3" ht="15">
      <c r="A234" s="922"/>
      <c r="B234" s="327">
        <f>IF(ISNUMBER(IF('SCR-B3A-T'!J24=('SCR-B3A-T'!D24-'SCR-B3A-T'!F24)-('SCR-B3A-T'!E24-'SCR-B3A-T'!G24),0,1)),IF('SCR-B3A-T'!J24=('SCR-B3A-T'!D24-'SCR-B3A-T'!F24)-('SCR-B3A-T'!E24-'SCR-B3A-T'!G24),0,1),0)*(1-B235)</f>
        <v>0</v>
      </c>
      <c r="C234" s="319" t="s">
        <v>1004</v>
      </c>
    </row>
    <row r="235" spans="1:3" ht="15">
      <c r="A235" s="922"/>
      <c r="B235" s="327">
        <f>IF(ISNUMBER(IF('SCR-B3A-T'!J24&gt;0,0,1)),IF('SCR-B3A-T'!J24&gt;0,0,1),0)</f>
        <v>1</v>
      </c>
      <c r="C235" s="319" t="s">
        <v>979</v>
      </c>
    </row>
    <row r="236" spans="1:3" ht="15">
      <c r="A236" s="922"/>
      <c r="B236" s="327">
        <f>IF(ISNUMBER(IF('SCR-B3A-T'!H29=('SCR-B3A-T'!D29-'SCR-B3A-T'!F29)-('SCR-B3A-T'!E29-'SCR-B3A-T'!G29),0,1)),IF('SCR-B3A-T'!H29=('SCR-B3A-T'!D29-'SCR-B3A-T'!F29)-('SCR-B3A-T'!E29-'SCR-B3A-T'!G29),0,1),0)*(1-B237)</f>
        <v>0</v>
      </c>
      <c r="C236" s="319" t="s">
        <v>980</v>
      </c>
    </row>
    <row r="237" spans="1:3" ht="15">
      <c r="A237" s="922"/>
      <c r="B237" s="327">
        <f>IF(ISNUMBER(IF('SCR-B3A-T'!H29&gt;0,0,1)),IF('SCR-B3A-T'!H29&gt;0,0,1),0)</f>
        <v>1</v>
      </c>
      <c r="C237" s="319" t="s">
        <v>981</v>
      </c>
    </row>
    <row r="238" spans="1:3" ht="15">
      <c r="A238" s="922"/>
      <c r="B238" s="327">
        <f>IF(ISNUMBER(IF('SCR-B3A-T'!J29=('SCR-B3A-T'!D29-'SCR-B3A-T'!F29)-('SCR-B3A-T'!E29-'SCR-B3A-T'!I29),0,1)),IF('SCR-B3A-T'!J29=('SCR-B3A-T'!D29-'SCR-B3A-T'!F29)-('SCR-B3A-T'!E29-'SCR-B3A-T'!I29),0,1),0)*(1-B239)</f>
        <v>0</v>
      </c>
      <c r="C238" s="319" t="s">
        <v>982</v>
      </c>
    </row>
    <row r="239" spans="1:3" ht="15">
      <c r="A239" s="922"/>
      <c r="B239" s="327">
        <f>IF(ISNUMBER(IF('SCR-B3A-T'!J29&gt;0,0,1)),IF('SCR-B3A-T'!J29&gt;0,0,1),0)</f>
        <v>1</v>
      </c>
      <c r="C239" s="319" t="s">
        <v>983</v>
      </c>
    </row>
    <row r="240" spans="1:3" ht="15">
      <c r="A240" s="922"/>
      <c r="B240" s="327">
        <f>IF(ISNUMBER(IF('SCR-B3A-T'!H31='SCR-B3A-T'!H32+'SCR-B3A-T'!H34+'SCR-B3A-T'!H37,0,1)),IF('SCR-B3A-T'!H31='SCR-B3A-T'!H32+'SCR-B3A-T'!H34+'SCR-B3A-T'!H37,0,1),0)*(1-B241)</f>
        <v>0</v>
      </c>
      <c r="C240" s="319" t="s">
        <v>984</v>
      </c>
    </row>
    <row r="241" spans="1:3" ht="15">
      <c r="A241" s="922"/>
      <c r="B241" s="327">
        <f>IF(ISNUMBER(IF('SCR-B3A-T'!H31&gt;0,0,1)),IF('SCR-B3A-T'!H31&gt;0,0,1),0)</f>
        <v>1</v>
      </c>
      <c r="C241" s="319" t="s">
        <v>985</v>
      </c>
    </row>
    <row r="242" spans="1:3" ht="15">
      <c r="A242" s="922"/>
      <c r="B242" s="327">
        <f>IF(ISNUMBER(IF('SCR-B3A-T'!J31='SCR-B3A-T'!J32+'SCR-B3A-T'!J34+'SCR-B3A-T'!J37,0,1)),IF('SCR-B3A-T'!J31='SCR-B3A-T'!J32+'SCR-B3A-T'!J34+'SCR-B3A-T'!J37,0,1),0)*(1-B243)</f>
        <v>0</v>
      </c>
      <c r="C242" s="319" t="s">
        <v>986</v>
      </c>
    </row>
    <row r="243" spans="1:3" ht="15">
      <c r="A243" s="922"/>
      <c r="B243" s="327">
        <f>IF(ISNUMBER(IF('SCR-B3A-T'!J31&gt;0,0,1)),IF('SCR-B3A-T'!J31&gt;0,0,1),0)</f>
        <v>1</v>
      </c>
      <c r="C243" s="319" t="s">
        <v>987</v>
      </c>
    </row>
    <row r="244" spans="1:3" ht="15">
      <c r="A244" s="922"/>
      <c r="B244" s="327">
        <f>IF(ISNUMBER(IF('SCR-B3A-T'!H32=('SCR-B3A-T'!D32-'SCR-B3A-T'!F32)-('SCR-B3A-T'!E32-'SCR-B3A-T'!G32),0,1)),IF('SCR-B3A-T'!H32=('SCR-B3A-T'!D32-'SCR-B3A-T'!F32)-('SCR-B3A-T'!E32-'SCR-B3A-T'!G32),0,1),0)*(1-B245)</f>
        <v>0</v>
      </c>
      <c r="C244" s="319" t="s">
        <v>988</v>
      </c>
    </row>
    <row r="245" spans="1:3" ht="15">
      <c r="A245" s="922"/>
      <c r="B245" s="327">
        <f>IF(ISNUMBER(IF('SCR-B3A-T'!H32&gt;0,0,1)),IF('SCR-B3A-T'!H32&gt;0,0,1),0)</f>
        <v>1</v>
      </c>
      <c r="C245" s="319" t="s">
        <v>989</v>
      </c>
    </row>
    <row r="246" spans="1:3" ht="15">
      <c r="A246" s="922"/>
      <c r="B246" s="327">
        <f>IF(ISNUMBER(IF('SCR-B3A-T'!J32=('SCR-B3A-T'!D32-'SCR-B3A-T'!F32)-('SCR-B3A-T'!E32-'SCR-B3A-T'!I32),0,1)),IF('SCR-B3A-T'!J32=('SCR-B3A-T'!D32-'SCR-B3A-T'!F32)-('SCR-B3A-T'!E32-'SCR-B3A-T'!I32),0,1),0)*(1-B247)</f>
        <v>0</v>
      </c>
      <c r="C246" s="319" t="s">
        <v>990</v>
      </c>
    </row>
    <row r="247" spans="1:3" ht="15">
      <c r="A247" s="922"/>
      <c r="B247" s="327">
        <f>IF(ISNUMBER(IF('SCR-B3A-T'!J32&gt;0,0,1)),IF('SCR-B3A-T'!J32&gt;0,0,1),0)</f>
        <v>1</v>
      </c>
      <c r="C247" s="319" t="s">
        <v>991</v>
      </c>
    </row>
    <row r="248" spans="1:3" ht="15">
      <c r="A248" s="922"/>
      <c r="B248" s="327">
        <f>IF(ISNUMBER(IF('SCR-B3A-T'!H34&gt;=0,0,1)),IF('SCR-B3A-T'!H34&gt;=0,0,1),0)</f>
        <v>0</v>
      </c>
      <c r="C248" s="319" t="s">
        <v>992</v>
      </c>
    </row>
    <row r="249" spans="1:3" ht="15">
      <c r="A249" s="922"/>
      <c r="B249" s="327">
        <f>IF(ISNUMBER(IF('SCR-B3A-T'!J34&gt;=0,0,1)),IF('SCR-B3A-T'!J34&gt;=0,0,1),0)</f>
        <v>0</v>
      </c>
      <c r="C249" s="319" t="s">
        <v>993</v>
      </c>
    </row>
    <row r="250" spans="1:3" ht="15">
      <c r="A250" s="922"/>
      <c r="B250" s="327">
        <f>IF(ISNUMBER(IF('SCR-B3A-T'!H35=('SCR-B3A-T'!D35-'SCR-B3A-T'!F35)-('SCR-B3A-T'!E35-'SCR-B3A-T'!G35),0,1)),IF('SCR-B3A-T'!H35=('SCR-B3A-T'!D35-'SCR-B3A-T'!F35)-('SCR-B3A-T'!E35-'SCR-B3A-T'!G35),0,1),0)*(1-B251)</f>
        <v>0</v>
      </c>
      <c r="C250" s="319" t="s">
        <v>994</v>
      </c>
    </row>
    <row r="251" spans="1:3" ht="15">
      <c r="A251" s="922"/>
      <c r="B251" s="327">
        <f>IF(ISNUMBER(IF('SCR-B3A-T'!H35&gt;0,0,1)),IF('SCR-B3A-T'!H35&gt;0,0,1),0)</f>
        <v>1</v>
      </c>
      <c r="C251" s="319" t="s">
        <v>995</v>
      </c>
    </row>
    <row r="252" spans="1:3" ht="15">
      <c r="A252" s="922"/>
      <c r="B252" s="327">
        <f>IF(ISNUMBER(IF('SCR-B3A-T'!J35=('SCR-B3A-T'!D35-'SCR-B3A-T'!F35)-('SCR-B3A-T'!E35-'SCR-B3A-T'!I35),0,1)),IF('SCR-B3A-T'!J35=('SCR-B3A-T'!D35-'SCR-B3A-T'!F35)-('SCR-B3A-T'!E35-'SCR-B3A-T'!I35),0,1),0)*(1-B253)</f>
        <v>0</v>
      </c>
      <c r="C252" s="319" t="s">
        <v>996</v>
      </c>
    </row>
    <row r="253" spans="1:3" ht="15">
      <c r="A253" s="922"/>
      <c r="B253" s="327">
        <f>IF(ISNUMBER(IF('SCR-B3A-T'!J35&gt;0,0,1)),IF('SCR-B3A-T'!J35&gt;0,0,1),0)</f>
        <v>1</v>
      </c>
      <c r="C253" s="319" t="s">
        <v>997</v>
      </c>
    </row>
    <row r="254" spans="1:3" ht="15">
      <c r="A254" s="922"/>
      <c r="B254" s="327">
        <f>IF(ISNUMBER(IF('SCR-B3A-T'!H36=('SCR-B3A-T'!D36-'SCR-B3A-T'!F36)-('SCR-B3A-T'!E36-'SCR-B3A-T'!G36),0,1)),IF('SCR-B3A-T'!H36=('SCR-B3A-T'!D36-'SCR-B3A-T'!F36)-('SCR-B3A-T'!E36-'SCR-B3A-T'!G36),0,1),0)*(1-B255)</f>
        <v>0</v>
      </c>
      <c r="C254" s="319" t="s">
        <v>998</v>
      </c>
    </row>
    <row r="255" spans="1:3" ht="15">
      <c r="A255" s="922"/>
      <c r="B255" s="327">
        <f>IF(ISNUMBER(IF('SCR-B3A-T'!H36&gt;0,0,1)),IF('SCR-B3A-T'!H36&gt;0,0,1),0)</f>
        <v>1</v>
      </c>
      <c r="C255" s="319" t="s">
        <v>999</v>
      </c>
    </row>
    <row r="256" spans="1:3" ht="15">
      <c r="A256" s="922"/>
      <c r="B256" s="327">
        <f>IF(ISNUMBER(IF('SCR-B3A-T'!J36=('SCR-B3A-T'!D36-'SCR-B3A-T'!F36)-('SCR-B3A-T'!E36-'SCR-B3A-T'!I36),0,1)),IF('SCR-B3A-T'!J36=('SCR-B3A-T'!D36-'SCR-B3A-T'!F36)-('SCR-B3A-T'!E36-'SCR-B3A-T'!I36),0,1),0)*(1-B257)</f>
        <v>0</v>
      </c>
      <c r="C256" s="319" t="s">
        <v>1000</v>
      </c>
    </row>
    <row r="257" spans="1:3" ht="15">
      <c r="A257" s="922"/>
      <c r="B257" s="327">
        <f>IF(ISNUMBER(IF('SCR-B3A-T'!J36&gt;0,0,1)),IF('SCR-B3A-T'!J36&gt;0,0,1),0)</f>
        <v>1</v>
      </c>
      <c r="C257" s="319" t="s">
        <v>1001</v>
      </c>
    </row>
    <row r="258" spans="1:3" ht="15">
      <c r="A258" s="922"/>
      <c r="B258" s="327">
        <f>IF(ISNUMBER(IF('SCR-B3A-T'!H37=('SCR-B3A-T'!D37-'SCR-B3A-T'!F37)-('SCR-B3A-T'!E37-'SCR-B3A-T'!G37),0,1)),IF('SCR-B3A-T'!H37=('SCR-B3A-T'!D37-'SCR-B3A-T'!F37)-('SCR-B3A-T'!E37-'SCR-B3A-T'!G37),0,1),0)*(1-B259)</f>
        <v>0</v>
      </c>
      <c r="C258" s="319" t="s">
        <v>1002</v>
      </c>
    </row>
    <row r="259" spans="1:3" ht="15">
      <c r="A259" s="922"/>
      <c r="B259" s="327">
        <f>IF(ISNUMBER(IF('SCR-B3A-T'!H37&gt;0,0,1)),IF('SCR-B3A-T'!H37&gt;0,0,1),0)</f>
        <v>1</v>
      </c>
      <c r="C259" s="319" t="s">
        <v>1003</v>
      </c>
    </row>
    <row r="260" spans="1:3" ht="15.75" thickBot="1">
      <c r="A260" s="923"/>
      <c r="B260" s="327">
        <f>IF(ISNUMBER(IF('SCR-B3A-T'!J37=('SCR-B3A-T'!D37-'SCR-B3A-T'!F37)-('SCR-B3A-T'!E37-'SCR-B3A-T'!I37),0,1)),IF('SCR-B3A-T'!J37=('SCR-B3A-T'!D37-'SCR-B3A-T'!F37)-('SCR-B3A-T'!E37-'SCR-B3A-T'!I37),0,1),0)</f>
        <v>0</v>
      </c>
      <c r="C260" s="319" t="s">
        <v>286</v>
      </c>
    </row>
    <row r="264" spans="1:3" ht="15.75" thickBot="1">
      <c r="A264" s="323">
        <f>IF(B264=0,0,1)</f>
        <v>0</v>
      </c>
      <c r="B264" s="325">
        <f>SUM(B265)</f>
        <v>0</v>
      </c>
      <c r="C264" s="326" t="str">
        <f>IF(B264=0,"Aucune erreur dans l'onglet SCR-B3B-T",B264&amp;" erreur(s) dans l'état SCR-B3B-T")</f>
        <v>Aucune erreur dans l'onglet SCR-B3B-T</v>
      </c>
    </row>
    <row r="265" spans="1:3" ht="15.75" thickBot="1">
      <c r="A265" s="328" t="s">
        <v>19</v>
      </c>
      <c r="B265" s="321">
        <f>IF(ISNUMBER(IF('SCR-B3B-T'!H26='SCR-B3B-T'!H27-'SCR-B3B-T'!H12-'SCR-B3B-T'!H23,0,1)),IF('SCR-B3B-T'!H26='SCR-B3B-T'!H27-'SCR-B3B-T'!H12-'SCR-B3B-T'!H23,0,1),0)</f>
        <v>0</v>
      </c>
      <c r="C265" s="319" t="s">
        <v>814</v>
      </c>
    </row>
    <row r="269" spans="1:3" ht="15.75" thickBot="1">
      <c r="A269" s="323">
        <f>IF(B269=0,0,1)</f>
        <v>1</v>
      </c>
      <c r="B269" s="325">
        <f>SUM(B270:B307)</f>
        <v>1</v>
      </c>
      <c r="C269" s="326" t="str">
        <f>IF(B269=0,"Aucune erreur dans l'onglet SCR-B3C-T",B269&amp;" erreur(s) dans l'état SCR-B3C-T")</f>
        <v>1 erreur(s) dans l'état SCR-B3C-T</v>
      </c>
    </row>
    <row r="270" spans="1:3" ht="15">
      <c r="A270" s="918" t="s">
        <v>20</v>
      </c>
      <c r="B270" s="321">
        <f>IF(ISNUMBER(IF('SCR-B3C-T'!H18=('SCR-B3C-T'!D18-'SCR-B3C-T'!E18)-('SCR-B3C-T'!F18-'SCR-B3C-T'!G18),0,1)),IF('SCR-B3C-T'!H18=('SCR-B3C-T'!D18-'SCR-B3C-T'!E18)-('SCR-B3C-T'!F18-'SCR-B3C-T'!G18),0,1),0)*(1-B271)</f>
        <v>0</v>
      </c>
      <c r="C270" s="319" t="s">
        <v>1005</v>
      </c>
    </row>
    <row r="271" spans="1:3" ht="15">
      <c r="A271" s="919"/>
      <c r="B271" s="321">
        <f>IF(ISNUMBER(IF('SCR-B3C-T'!H18&gt;=0,0,1)),IF('SCR-B3C-T'!H18&gt;=0,0,1),0)</f>
        <v>0</v>
      </c>
      <c r="C271" s="319" t="s">
        <v>1006</v>
      </c>
    </row>
    <row r="272" spans="1:3" ht="15">
      <c r="A272" s="919"/>
      <c r="B272" s="321">
        <f>IF(ISNUMBER(IF('SCR-B3C-T'!J18=('SCR-B3C-T'!D18-'SCR-B3C-T'!E18)-('SCR-B3C-T'!F18-'SCR-B3C-T'!I18),0,1)),IF('SCR-B3C-T'!J18=('SCR-B3C-T'!D18-'SCR-B3C-T'!E18)-('SCR-B3C-T'!F18-'SCR-B3C-T'!I18),0,1),0)*(1-B273)</f>
        <v>0</v>
      </c>
      <c r="C272" s="319" t="s">
        <v>1007</v>
      </c>
    </row>
    <row r="273" spans="1:3" ht="15">
      <c r="A273" s="919"/>
      <c r="B273" s="321">
        <f>IF(ISNUMBER(IF('SCR-B3C-T'!J18&gt;=0,0,1)),IF('SCR-B3C-T'!J18&gt;0,0,1),0)</f>
        <v>1</v>
      </c>
      <c r="C273" s="319" t="s">
        <v>1008</v>
      </c>
    </row>
    <row r="274" spans="1:3" ht="15">
      <c r="A274" s="919"/>
      <c r="B274" s="321">
        <f>IF(ISNUMBER(IF('SCR-B3C-T'!H20=('SCR-B3C-T'!D20-'SCR-B3C-T'!E20)-('SCR-B3C-T'!F20-'SCR-B3C-T'!G20),0,1)),IF('SCR-B3C-T'!H20=('SCR-B3C-T'!D20-'SCR-B3C-T'!E20)-('SCR-B3C-T'!F20-'SCR-B3C-T'!G20),0,1),0)*(1-B275)</f>
        <v>0</v>
      </c>
      <c r="C274" s="319" t="s">
        <v>1009</v>
      </c>
    </row>
    <row r="275" spans="1:3" ht="15">
      <c r="A275" s="919"/>
      <c r="B275" s="321">
        <f>IF(ISNUMBER(IF('SCR-B3C-T'!H20&gt;=0,0,1)),IF('SCR-B3C-T'!H20&gt;=0,0,1),0)</f>
        <v>0</v>
      </c>
      <c r="C275" s="319" t="s">
        <v>1010</v>
      </c>
    </row>
    <row r="276" spans="1:3" ht="15">
      <c r="A276" s="919"/>
      <c r="B276" s="321">
        <f>IF(ISNUMBER(IF('SCR-B3C-T'!J20=('SCR-B3C-T'!D20-'SCR-B3C-T'!F20)-('SCR-B3C-T'!E20-'SCR-B3C-T'!I20),0,1)),IF('SCR-B3C-T'!J20=('SCR-B3C-T'!D20-'SCR-B3C-T'!F20)-('SCR-B3C-T'!E20-'SCR-B3C-T'!I20),0,1),0)*(1-B277)</f>
        <v>0</v>
      </c>
      <c r="C276" s="319" t="s">
        <v>1011</v>
      </c>
    </row>
    <row r="277" spans="1:3" ht="15">
      <c r="A277" s="919"/>
      <c r="B277" s="321">
        <f>IF(ISNUMBER(IF('SCR-B3C-T'!J20&gt;=0,0,1)),IF('SCR-B3C-T'!J20&gt;=0,0,1),0)</f>
        <v>0</v>
      </c>
      <c r="C277" s="319" t="s">
        <v>1012</v>
      </c>
    </row>
    <row r="278" spans="1:3" ht="15">
      <c r="A278" s="919"/>
      <c r="B278" s="321">
        <f>IF(ISNUMBER(IF('SCR-B3C-T'!H22=('SCR-B3C-T'!D22-'SCR-B3C-T'!E22)-('SCR-B3C-T'!F22-'SCR-B3C-T'!G22),0,1)),IF('SCR-B3C-T'!H22=('SCR-B3C-T'!D22-'SCR-B3C-T'!E22)-('SCR-B3C-T'!F22-'SCR-B3C-T'!G22),0,1),0)*(1-B279)</f>
        <v>0</v>
      </c>
      <c r="C278" s="319" t="s">
        <v>1013</v>
      </c>
    </row>
    <row r="279" spans="1:3" ht="15">
      <c r="A279" s="919"/>
      <c r="B279" s="321">
        <f>IF(ISNUMBER(IF('SCR-B3C-T'!H22&gt;=0,0,1)),IF('SCR-B3C-T'!H22&gt;=0,0,1),0)</f>
        <v>0</v>
      </c>
      <c r="C279" s="319" t="s">
        <v>1014</v>
      </c>
    </row>
    <row r="280" spans="1:3" ht="15">
      <c r="A280" s="919"/>
      <c r="B280" s="321">
        <f>IF(ISNUMBER(IF('SCR-B3C-T'!J22=('SCR-B3C-T'!D22-'SCR-B3C-T'!E22)-('SCR-B3C-T'!F22-'SCR-B3C-T'!I22),0,1)),IF('SCR-B3C-T'!J22=('SCR-B3C-T'!D22-'SCR-B3C-T'!E22)-('SCR-B3C-T'!F22-'SCR-B3C-T'!I22),0,1),0)*(1-B281)</f>
        <v>0</v>
      </c>
      <c r="C280" s="319" t="s">
        <v>1015</v>
      </c>
    </row>
    <row r="281" spans="1:3" ht="15">
      <c r="A281" s="919"/>
      <c r="B281" s="321">
        <f>IF(ISNUMBER(IF('SCR-B3C-T'!J22&gt;=0,0,1)),IF('SCR-B3C-T'!J22&gt;=0,0,1),0)</f>
        <v>0</v>
      </c>
      <c r="C281" s="319" t="s">
        <v>1016</v>
      </c>
    </row>
    <row r="282" spans="1:3" ht="15">
      <c r="A282" s="919"/>
      <c r="B282" s="321">
        <f>IF(ISNUMBER(IF('SCR-B3C-T'!H25=('SCR-B3C-T'!D25-'SCR-B3C-T'!E25)-('SCR-B3C-T'!F25-'SCR-B3C-T'!G25),0,1)),IF('SCR-B3C-T'!H25=('SCR-B3C-T'!D25-'SCR-B3C-T'!E25)-('SCR-B3C-T'!F25-'SCR-B3C-T'!G25),0,1),0)*(1-B283)</f>
        <v>0</v>
      </c>
      <c r="C282" s="319" t="s">
        <v>1017</v>
      </c>
    </row>
    <row r="283" spans="1:3" ht="15">
      <c r="A283" s="919"/>
      <c r="B283" s="321">
        <f>IF(ISNUMBER(IF('SCR-B3C-T'!H25&gt;=0,0,1)),IF('SCR-B3C-T'!H25&gt;=0,0,1),0)</f>
        <v>0</v>
      </c>
      <c r="C283" s="319" t="s">
        <v>1018</v>
      </c>
    </row>
    <row r="284" spans="1:3" ht="15">
      <c r="A284" s="919"/>
      <c r="B284" s="321">
        <f>IF(ISNUMBER(IF('SCR-B3C-T'!J25=('SCR-B3C-T'!D25-'SCR-B3C-T'!E25)-('SCR-B3C-T'!F25-'SCR-B3C-T'!I25),0,1)),IF('SCR-B3C-T'!J25=('SCR-B3C-T'!D25-'SCR-B3C-T'!E25)-('SCR-B3C-T'!F25-'SCR-B3C-T'!I25),0,1),0)*(1-B285)</f>
        <v>0</v>
      </c>
      <c r="C284" s="319" t="s">
        <v>1019</v>
      </c>
    </row>
    <row r="285" spans="1:3" ht="15">
      <c r="A285" s="919"/>
      <c r="B285" s="321">
        <f>IF(ISNUMBER(IF('SCR-B3C-T'!J25&gt;=0,0,1)),IF('SCR-B3C-T'!J25&gt;=0,0,1),0)</f>
        <v>0</v>
      </c>
      <c r="C285" s="319" t="s">
        <v>1020</v>
      </c>
    </row>
    <row r="286" spans="1:3" ht="15">
      <c r="A286" s="919"/>
      <c r="B286" s="321">
        <f>IF(ISNUMBER(IF('SCR-B3C-T'!H26=('SCR-B3C-T'!D26-'SCR-B3C-T'!E26)-('SCR-B3C-T'!F26-'SCR-B3C-T'!G26),0,1)),IF('SCR-B3C-T'!H26=('SCR-B3C-T'!D26-'SCR-B3C-T'!E26)-('SCR-B3C-T'!F26-'SCR-B3C-T'!G26),0,1),0)*(1-B287)</f>
        <v>0</v>
      </c>
      <c r="C286" s="319" t="s">
        <v>1021</v>
      </c>
    </row>
    <row r="287" spans="1:3" ht="15">
      <c r="A287" s="919"/>
      <c r="B287" s="321">
        <f>IF(ISNUMBER(IF('SCR-B3C-T'!H26&gt;=0,0,1)),IF('SCR-B3C-T'!H26&gt;=0,0,1),0)</f>
        <v>0</v>
      </c>
      <c r="C287" s="319" t="s">
        <v>1022</v>
      </c>
    </row>
    <row r="288" spans="1:3" ht="15">
      <c r="A288" s="919"/>
      <c r="B288" s="321">
        <f>IF(ISNUMBER(IF('SCR-B3C-T'!J26=('SCR-B3C-T'!D26-'SCR-B3C-T'!E26)-('SCR-B3C-T'!F26-'SCR-B3C-T'!I26),0,1)),IF('SCR-B3C-T'!J26=('SCR-B3C-T'!D26-'SCR-B3C-T'!E26)-('SCR-B3C-T'!F26-'SCR-B3C-T'!I26),0,1),0)*(1-B289)</f>
        <v>0</v>
      </c>
      <c r="C288" s="319" t="s">
        <v>1023</v>
      </c>
    </row>
    <row r="289" spans="1:3" ht="15">
      <c r="A289" s="919"/>
      <c r="B289" s="321">
        <f>IF(ISNUMBER(IF('SCR-B3C-T'!J26&gt;=0,0,1)),IF('SCR-B3C-T'!J26&gt;=0,0,1),0)</f>
        <v>0</v>
      </c>
      <c r="C289" s="319" t="s">
        <v>1024</v>
      </c>
    </row>
    <row r="290" spans="1:3" ht="15">
      <c r="A290" s="919"/>
      <c r="B290" s="321">
        <f>IF(ISNUMBER(IF('SCR-B3C-T'!H27=('SCR-B3C-T'!D27-'SCR-B3C-T'!E27)-('SCR-B3C-T'!F27-'SCR-B3C-T'!G27),0,1)),IF('SCR-B3C-T'!H27=('SCR-B3C-T'!D27-'SCR-B3C-T'!E27)-('SCR-B3C-T'!F27-'SCR-B3C-T'!G27),0,1),0)*(1-B291)</f>
        <v>0</v>
      </c>
      <c r="C290" s="319" t="s">
        <v>1025</v>
      </c>
    </row>
    <row r="291" spans="1:3" ht="15">
      <c r="A291" s="919"/>
      <c r="B291" s="321">
        <f>IF(ISNUMBER(IF('SCR-B3C-T'!H27&gt;=0,0,1)),IF('SCR-B3C-T'!H27&gt;=0,0,1),0)</f>
        <v>0</v>
      </c>
      <c r="C291" s="319" t="s">
        <v>1026</v>
      </c>
    </row>
    <row r="292" spans="1:3" ht="15">
      <c r="A292" s="919"/>
      <c r="B292" s="321">
        <f>IF(ISNUMBER(IF('SCR-B3C-T'!J27=('SCR-B3C-T'!D27-'SCR-B3C-T'!E27)-('SCR-B3C-T'!F27-'SCR-B3C-T'!I27),0,1)),IF('SCR-B3C-T'!J27=('SCR-B3C-T'!D27-'SCR-B3C-T'!E27)-('SCR-B3C-T'!F27-'SCR-B3C-T'!I27),0,1),0)*(1-B293)</f>
        <v>0</v>
      </c>
      <c r="C292" s="319" t="s">
        <v>1027</v>
      </c>
    </row>
    <row r="293" spans="1:3" ht="15">
      <c r="A293" s="919"/>
      <c r="B293" s="321">
        <f>IF(ISNUMBER(IF('SCR-B3C-T'!J27&gt;=0,0,1)),IF('SCR-B3C-T'!J27&gt;=0,0,1),0)</f>
        <v>0</v>
      </c>
      <c r="C293" s="319" t="s">
        <v>1028</v>
      </c>
    </row>
    <row r="294" spans="1:3" ht="15">
      <c r="A294" s="919"/>
      <c r="B294" s="321">
        <f>IF(ISNUMBER(IF('SCR-B3C-T'!H29=('SCR-B3C-T'!D29-'SCR-B3C-T'!E29)-('SCR-B3C-T'!F29-'SCR-B3C-T'!G29),0,1)),IF('SCR-B3C-T'!H29=('SCR-B3C-T'!D29-'SCR-B3C-T'!E29)-('SCR-B3C-T'!F29-'SCR-B3C-T'!G29),0,1),0)*(1-B295)</f>
        <v>0</v>
      </c>
      <c r="C294" s="319" t="s">
        <v>1029</v>
      </c>
    </row>
    <row r="295" spans="1:3" ht="15">
      <c r="A295" s="919"/>
      <c r="B295" s="321">
        <f>IF(ISNUMBER(IF('SCR-B3C-T'!H29&gt;=0,0,1)),IF('SCR-B3C-T'!H29&gt;=0,0,1),0)</f>
        <v>0</v>
      </c>
      <c r="C295" s="319" t="s">
        <v>1030</v>
      </c>
    </row>
    <row r="296" spans="1:3" ht="15">
      <c r="A296" s="919"/>
      <c r="B296" s="321">
        <f>IF(ISNUMBER(IF('SCR-B3C-T'!J29=('SCR-B3C-T'!D29-'SCR-B3C-T'!E29)-('SCR-B3C-T'!F29-'SCR-B3C-T'!I29),0,1)),IF('SCR-B3C-T'!J29=('SCR-B3C-T'!D29-'SCR-B3C-T'!E29)-('SCR-B3C-T'!F29-'SCR-B3C-T'!I29),0,1),0)*(1-B297)</f>
        <v>0</v>
      </c>
      <c r="C296" s="319" t="s">
        <v>1031</v>
      </c>
    </row>
    <row r="297" spans="1:3" ht="15">
      <c r="A297" s="919"/>
      <c r="B297" s="321">
        <f>IF(ISNUMBER(IF('SCR-B3C-T'!J29&gt;=0,0,1)),IF('SCR-B3C-T'!J29&gt;=0,0,1),0)</f>
        <v>0</v>
      </c>
      <c r="C297" s="319" t="s">
        <v>1032</v>
      </c>
    </row>
    <row r="298" spans="1:3" ht="15">
      <c r="A298" s="919"/>
      <c r="B298" s="321">
        <f>IF(ISNUMBER(IF('SCR-B3C-T'!H31=('SCR-B3C-T'!D31-'SCR-B3C-T'!E31)-('SCR-B3C-T'!F31-'SCR-B3C-T'!G31),0,1)),IF('SCR-B3C-T'!H31=('SCR-B3C-T'!D31-'SCR-B3C-T'!E31)-('SCR-B3C-T'!F31-'SCR-B3C-T'!G31),0,1),0)*(1-B299)</f>
        <v>0</v>
      </c>
      <c r="C298" s="319" t="s">
        <v>1033</v>
      </c>
    </row>
    <row r="299" spans="1:3" ht="15">
      <c r="A299" s="919"/>
      <c r="B299" s="321">
        <f>IF(ISNUMBER(IF('SCR-B3C-T'!H31&gt;=0,0,1)),IF('SCR-B3C-T'!H31&gt;=0,0,1),0)</f>
        <v>0</v>
      </c>
      <c r="C299" s="319" t="s">
        <v>1034</v>
      </c>
    </row>
    <row r="300" spans="1:3" ht="15">
      <c r="A300" s="919"/>
      <c r="B300" s="321">
        <f>IF(ISNUMBER(IF('SCR-B3C-T'!J31=('SCR-B3C-T'!D31-'SCR-B3C-T'!E31)-('SCR-B3C-T'!F31-'SCR-B3C-T'!I31),0,1)),IF('SCR-B3C-T'!J31=('SCR-B3C-T'!D31-'SCR-B3C-T'!E31)-('SCR-B3C-T'!F31-'SCR-B3C-T'!I31),0,1),0)*(1-B301)</f>
        <v>0</v>
      </c>
      <c r="C300" s="319" t="s">
        <v>1035</v>
      </c>
    </row>
    <row r="301" spans="1:3" ht="15">
      <c r="A301" s="919"/>
      <c r="B301" s="321">
        <f>IF(ISNUMBER(IF('SCR-B3C-T'!J31&gt;=0,0,1)),IF('SCR-B3C-T'!J31&gt;=0,0,1),0)</f>
        <v>0</v>
      </c>
      <c r="C301" s="319" t="s">
        <v>1036</v>
      </c>
    </row>
    <row r="302" spans="1:3" ht="15">
      <c r="A302" s="919"/>
      <c r="B302" s="321">
        <f>IF(ISNUMBER(IF('SCR-B3C-T'!H33=('SCR-B3C-T'!D33-'SCR-B3C-T'!E33)-('SCR-B3C-T'!F33-'SCR-B3C-T'!G33),0,1)),IF('SCR-B3C-T'!H33=('SCR-B3C-T'!D33-'SCR-B3C-T'!E33)-('SCR-B3C-T'!F33-'SCR-B3C-T'!G33),0,1),0)*(1-B303)</f>
        <v>0</v>
      </c>
      <c r="C302" s="319" t="s">
        <v>1037</v>
      </c>
    </row>
    <row r="303" spans="1:3" ht="15">
      <c r="A303" s="919"/>
      <c r="B303" s="321">
        <f>IF(ISNUMBER(IF('SCR-B3C-T'!H33&gt;=0,0,1)),IF('SCR-B3C-T'!H33&gt;=0,0,1),0)</f>
        <v>0</v>
      </c>
      <c r="C303" s="319" t="s">
        <v>1038</v>
      </c>
    </row>
    <row r="304" spans="1:3" ht="15">
      <c r="A304" s="919"/>
      <c r="B304" s="321">
        <f>IF(ISNUMBER(IF('SCR-B3C-T'!J33=('SCR-B3C-T'!D33-'SCR-B3C-T'!E33)-('SCR-B3C-T'!F33-'SCR-B3C-T'!I33),0,1)),IF('SCR-B3C-T'!J33=('SCR-B3C-T'!D33-'SCR-B3C-T'!E33)-('SCR-B3C-T'!F33-'SCR-B3C-T'!I33),0,1),0)*(1-B305)</f>
        <v>0</v>
      </c>
      <c r="C304" s="319" t="s">
        <v>1039</v>
      </c>
    </row>
    <row r="305" spans="1:3" ht="15">
      <c r="A305" s="919"/>
      <c r="B305" s="321">
        <f>IF(ISNUMBER(IF('SCR-B3C-T'!J33&gt;=0,0,1)),IF('SCR-B3C-T'!J33&gt;=0,0,1),0)</f>
        <v>0</v>
      </c>
      <c r="C305" s="319" t="s">
        <v>1040</v>
      </c>
    </row>
    <row r="306" spans="1:3" ht="15">
      <c r="A306" s="919"/>
      <c r="B306" s="321">
        <f>IF(ISNUMBER(IF('SCR-B3C-T'!H35='SCR-B3C-T'!H37-'SCR-B3C-T'!H18-'SCR-B3C-T'!H20-'SCR-B3C-T'!H22-'SCR-B3C-T'!H24-'SCR-B3C-T'!H29-'SCR-B3C-T'!H31-'SCR-B3C-T'!H33,0,1)),IF('SCR-B3C-T'!H35='SCR-B3C-T'!H37-'SCR-B3C-T'!H18-'SCR-B3C-T'!H20-'SCR-B3C-T'!H22-'SCR-B3C-T'!H24-'SCR-B3C-T'!H29-'SCR-B3C-T'!H31-'SCR-B3C-T'!H33,0,1),0)</f>
        <v>0</v>
      </c>
      <c r="C306" s="319" t="s">
        <v>271</v>
      </c>
    </row>
    <row r="307" spans="1:3" ht="15.75" thickBot="1">
      <c r="A307" s="920"/>
      <c r="B307" s="321">
        <f>IF(ISNUMBER(IF('SCR-B3C-T'!J35='SCR-B3C-T'!J37-'SCR-B3C-T'!J18-'SCR-B3C-T'!J20-'SCR-B3C-T'!J22-'SCR-B3C-T'!J24-'SCR-B3C-T'!J33,0,1)),IF('SCR-B3C-T'!J35='SCR-B3C-T'!J37-'SCR-B3C-T'!J18-'SCR-B3C-T'!J20-'SCR-B3C-T'!J22-'SCR-B3C-T'!J24-'SCR-B3C-T'!J33,0,1),0)</f>
        <v>0</v>
      </c>
      <c r="C307" s="319" t="s">
        <v>272</v>
      </c>
    </row>
    <row r="309" s="330" customFormat="1" ht="15">
      <c r="B309" s="331"/>
    </row>
    <row r="311" spans="1:3" ht="15.75" thickBot="1">
      <c r="A311" s="323">
        <f>IF(B311=0,0,1)</f>
        <v>1</v>
      </c>
      <c r="B311" s="325">
        <f>SUM(B312:B345)</f>
        <v>1</v>
      </c>
      <c r="C311" s="326" t="str">
        <f>IF(B311=0,"Aucune erreur dans l'onglet SCR-B3D-T",B311&amp;" erreur(s) dans l'état SCR-B3D-T")</f>
        <v>1 erreur(s) dans l'état SCR-B3D-T</v>
      </c>
    </row>
    <row r="312" spans="1:3" ht="15">
      <c r="A312" s="918" t="s">
        <v>21</v>
      </c>
      <c r="B312" s="321">
        <f>IF(ISNUMBER(IF('SCR-B3D-T'!H17=('SCR-B3D-T'!D17-'SCR-B3D-T'!E17)-('SCR-B3D-T'!F17-'SCR-B3D-T'!G17),0,1)),IF('SCR-B3D-T'!H17=('SCR-B3D-T'!D17-'SCR-B3D-T'!E17)-('SCR-B3D-T'!F17-'SCR-B3D-T'!G17),0,1),0)*(1-B313)</f>
        <v>0</v>
      </c>
      <c r="C312" s="319" t="s">
        <v>1005</v>
      </c>
    </row>
    <row r="313" spans="1:3" ht="15">
      <c r="A313" s="919"/>
      <c r="B313" s="321">
        <f>IF(ISNUMBER(IF('SCR-B3D-T'!H17&gt;=0,0,1)),IF('SCR-B3D-T'!H17&gt;=0,0,1),0)</f>
        <v>0</v>
      </c>
      <c r="C313" s="319" t="s">
        <v>1006</v>
      </c>
    </row>
    <row r="314" spans="1:3" ht="15">
      <c r="A314" s="919"/>
      <c r="B314" s="321">
        <f>IF(ISNUMBER(IF('SCR-B3D-T'!J17=('SCR-B3D-T'!D17-'SCR-B3D-T'!E17)-('SCR-B3D-T'!F17-'SCR-B3D-T'!I17),0,1)),IF('SCR-B3D-T'!J17=('SCR-B3D-T'!D17-'SCR-B3D-T'!E17)-('SCR-B3D-T'!F17-'SCR-B3D-T'!I17),0,1),0)*(1-B315)</f>
        <v>0</v>
      </c>
      <c r="C314" s="319" t="s">
        <v>1007</v>
      </c>
    </row>
    <row r="315" spans="1:3" ht="15">
      <c r="A315" s="919"/>
      <c r="B315" s="321">
        <f>IF(ISNUMBER(IF('SCR-B3D-T'!J17&gt;=0,0,1)),IF('SCR-B3D-T'!J17&gt;=0,0,1),0)</f>
        <v>0</v>
      </c>
      <c r="C315" s="319" t="s">
        <v>1008</v>
      </c>
    </row>
    <row r="316" spans="1:3" ht="15">
      <c r="A316" s="919"/>
      <c r="B316" s="321">
        <f>IF(ISNUMBER(IF('SCR-B3D-T'!H19=('SCR-B3D-T'!D19-'SCR-B3D-T'!E19)-('SCR-B3D-T'!F19-'SCR-B3D-T'!G19),0,1)),IF('SCR-B3D-T'!H19=('SCR-B3D-T'!D19-'SCR-B3D-T'!E19)-('SCR-B3D-T'!F19-'SCR-B3D-T'!G19),0,1),0)*(1-B317)</f>
        <v>0</v>
      </c>
      <c r="C316" s="319" t="s">
        <v>1009</v>
      </c>
    </row>
    <row r="317" spans="1:3" ht="15">
      <c r="A317" s="919"/>
      <c r="B317" s="321">
        <f>IF(ISNUMBER(IF('SCR-B3D-T'!H19&gt;=0,0,1)),IF('SCR-B3D-T'!H19&gt;=0,0,1),0)</f>
        <v>0</v>
      </c>
      <c r="C317" s="319" t="s">
        <v>1010</v>
      </c>
    </row>
    <row r="318" spans="1:3" ht="15">
      <c r="A318" s="919"/>
      <c r="B318" s="321">
        <f>IF(ISNUMBER(IF('SCR-B3D-T'!J19=('SCR-B3D-T'!D19-'SCR-B3D-T'!E19)-('SCR-B3D-T'!F19-'SCR-B3D-T'!I19),0,1)),IF('SCR-B3D-T'!J19=('SCR-B3D-T'!D19-'SCR-B3D-T'!E19)-('SCR-B3D-T'!F19-'SCR-B3D-T'!I19),0,1),0)*(1-B319)</f>
        <v>0</v>
      </c>
      <c r="C318" s="319" t="s">
        <v>1011</v>
      </c>
    </row>
    <row r="319" spans="1:3" ht="15">
      <c r="A319" s="919"/>
      <c r="B319" s="321">
        <f>IF(ISNUMBER(IF('SCR-B3D-T'!J19&gt;=0,0,1)),IF('SCR-B3D-T'!J19&gt;=0,0,1),0)</f>
        <v>0</v>
      </c>
      <c r="C319" s="319" t="s">
        <v>1012</v>
      </c>
    </row>
    <row r="320" spans="1:3" ht="15">
      <c r="A320" s="919"/>
      <c r="B320" s="321">
        <f>IF(ISNUMBER(IF('SCR-B3D-T'!H21=('SCR-B3D-T'!D21-'SCR-B3D-T'!E21)-('SCR-B3D-T'!F21-'SCR-B3D-T'!G21),0,1)),IF('SCR-B3D-T'!H21=('SCR-B3D-T'!D21-'SCR-B3D-T'!E21)-('SCR-B3D-T'!F21-'SCR-B3D-T'!G21),0,1),0)*(1-B321)</f>
        <v>0</v>
      </c>
      <c r="C320" s="319" t="s">
        <v>1013</v>
      </c>
    </row>
    <row r="321" spans="1:3" ht="15">
      <c r="A321" s="919"/>
      <c r="B321" s="321">
        <f>IF(ISNUMBER(IF('SCR-B3D-T'!H21&gt;=0,0,1)),IF('SCR-B3D-T'!H21&gt;=0,0,1),0)</f>
        <v>0</v>
      </c>
      <c r="C321" s="319" t="s">
        <v>1014</v>
      </c>
    </row>
    <row r="322" spans="1:3" ht="15">
      <c r="A322" s="919"/>
      <c r="B322" s="321">
        <f>IF(ISNUMBER(IF('SCR-B3D-T'!J21=('SCR-B3D-T'!D21-'SCR-B3D-T'!E21)-('SCR-B3D-T'!F21-'SCR-B3D-T'!I21),0,1)),IF('SCR-B3D-T'!J21=('SCR-B3D-T'!D21-'SCR-B3D-T'!E21)-('SCR-B3D-T'!F21-'SCR-B3D-T'!I21),0,1),0)*(1-B323)</f>
        <v>0</v>
      </c>
      <c r="C322" s="319" t="s">
        <v>1015</v>
      </c>
    </row>
    <row r="323" spans="1:3" ht="15">
      <c r="A323" s="919"/>
      <c r="B323" s="321">
        <f>IF(ISNUMBER(IF('SCR-B3D-T'!J21&gt;=0,0,1)),IF('SCR-B3D-T'!J21&gt;=0,0,1),0)</f>
        <v>0</v>
      </c>
      <c r="C323" s="319" t="s">
        <v>1016</v>
      </c>
    </row>
    <row r="324" spans="1:3" ht="15">
      <c r="A324" s="919"/>
      <c r="B324" s="321">
        <f>IF(ISNUMBER(IF('SCR-B3D-T'!H24=('SCR-B3D-T'!D24-'SCR-B3D-T'!E24)-('SCR-B3D-T'!F24-'SCR-B3D-T'!G24),0,1)),IF('SCR-B3D-T'!H24=('SCR-B3D-T'!D24-'SCR-B3D-T'!E24)-('SCR-B3D-T'!F24-'SCR-B3D-T'!G24),0,1),0)*(1-B325)</f>
        <v>0</v>
      </c>
      <c r="C324" s="319" t="s">
        <v>1017</v>
      </c>
    </row>
    <row r="325" spans="1:3" ht="15">
      <c r="A325" s="919"/>
      <c r="B325" s="321">
        <f>IF(ISNUMBER(IF('SCR-B3D-T'!H24&gt;=0,0,1)),IF('SCR-B3D-T'!H24&gt;=0,0,1),0)</f>
        <v>0</v>
      </c>
      <c r="C325" s="319" t="s">
        <v>1018</v>
      </c>
    </row>
    <row r="326" spans="1:3" ht="15">
      <c r="A326" s="919"/>
      <c r="B326" s="321">
        <f>IF(ISNUMBER(IF('SCR-B3D-T'!J24=('SCR-B3D-T'!D24-'SCR-B3D-T'!E24)-('SCR-B3D-T'!F24-'SCR-B3D-T'!I24),0,1)),IF('SCR-B3D-T'!J24=('SCR-B3D-T'!D24-'SCR-B3D-T'!E24)-('SCR-B3D-T'!F24-'SCR-B3D-T'!I24),0,1),0)*(1-B327)</f>
        <v>0</v>
      </c>
      <c r="C326" s="319" t="s">
        <v>1019</v>
      </c>
    </row>
    <row r="327" spans="1:3" ht="15">
      <c r="A327" s="919"/>
      <c r="B327" s="321">
        <f>IF(ISNUMBER(IF('SCR-B3D-T'!J24&gt;=0,0,1)),IF('SCR-B3D-T'!J24&gt;=0,0,1),0)</f>
        <v>0</v>
      </c>
      <c r="C327" s="319" t="s">
        <v>1020</v>
      </c>
    </row>
    <row r="328" spans="1:3" ht="15">
      <c r="A328" s="919"/>
      <c r="B328" s="321">
        <f>IF(ISNUMBER(IF('SCR-B3D-T'!H25=('SCR-B3D-T'!D25-'SCR-B3D-T'!E25)-('SCR-B3D-T'!F25-'SCR-B3D-T'!G25),0,1)),IF('SCR-B3D-T'!H25=('SCR-B3D-T'!D25-'SCR-B3D-T'!E25)-('SCR-B3D-T'!F25-'SCR-B3D-T'!G25),0,1),0)*(1-B329)</f>
        <v>0</v>
      </c>
      <c r="C328" s="319" t="s">
        <v>1021</v>
      </c>
    </row>
    <row r="329" spans="1:3" ht="15">
      <c r="A329" s="919"/>
      <c r="B329" s="321">
        <f>IF(ISNUMBER(IF('SCR-B3D-T'!H25&gt;=0,0,1)),IF('SCR-B3D-T'!H25&gt;=0,0,1),0)</f>
        <v>0</v>
      </c>
      <c r="C329" s="319" t="s">
        <v>1022</v>
      </c>
    </row>
    <row r="330" spans="1:3" ht="15">
      <c r="A330" s="919"/>
      <c r="B330" s="321">
        <f>IF(ISNUMBER(IF('SCR-B3D-T'!J25=('SCR-B3D-T'!D25-'SCR-B3D-T'!E25)-('SCR-B3D-T'!F25-'SCR-B3D-T'!I25),0,1)),IF('SCR-B3D-T'!J25=('SCR-B3D-T'!D25-'SCR-B3D-T'!E25)-('SCR-B3D-T'!F25-'SCR-B3D-T'!I25),0,1),0)*(1-B331)</f>
        <v>0</v>
      </c>
      <c r="C330" s="319" t="s">
        <v>1023</v>
      </c>
    </row>
    <row r="331" spans="1:3" ht="15">
      <c r="A331" s="919"/>
      <c r="B331" s="321">
        <f>IF(ISNUMBER(IF('SCR-B3D-T'!J25&gt;=0,0,1)),IF('SCR-B3D-T'!J25&gt;=0,0,1),0)</f>
        <v>0</v>
      </c>
      <c r="C331" s="319" t="s">
        <v>1024</v>
      </c>
    </row>
    <row r="332" spans="1:3" ht="15">
      <c r="A332" s="919"/>
      <c r="B332" s="321">
        <f>IF(ISNUMBER(IF('SCR-B3D-T'!H26=('SCR-B3D-T'!D26-'SCR-B3D-T'!E26)-('SCR-B3D-T'!F26-'SCR-B3D-T'!G26),0,1)),IF('SCR-B3D-T'!H26=('SCR-B3D-T'!D26-'SCR-B3D-T'!E26)-('SCR-B3D-T'!F26-'SCR-B3D-T'!G26),0,1),0)*(1-B333)</f>
        <v>0</v>
      </c>
      <c r="C332" s="319" t="s">
        <v>1041</v>
      </c>
    </row>
    <row r="333" spans="1:3" ht="15">
      <c r="A333" s="919"/>
      <c r="B333" s="321">
        <f>IF(ISNUMBER(IF('SCR-B3D-T'!H26&gt;=0,0,1)),IF('SCR-B3D-T'!H26&gt;=0,0,1),0)</f>
        <v>0</v>
      </c>
      <c r="C333" s="319" t="s">
        <v>1026</v>
      </c>
    </row>
    <row r="334" spans="1:3" ht="15">
      <c r="A334" s="919"/>
      <c r="B334" s="321">
        <f>IF(ISNUMBER(IF('SCR-B3D-T'!J26=('SCR-B3D-T'!D26-'SCR-B3D-T'!E26)-('SCR-B3D-T'!F26-'SCR-B3D-T'!I26),0,1)),IF('SCR-B3D-T'!J26=('SCR-B3D-T'!D26-'SCR-B3D-T'!E26)-('SCR-B3D-T'!F26-'SCR-B3D-T'!I26),0,1),0)*(1-B335)</f>
        <v>0</v>
      </c>
      <c r="C334" s="319" t="s">
        <v>1027</v>
      </c>
    </row>
    <row r="335" spans="1:3" ht="15">
      <c r="A335" s="919"/>
      <c r="B335" s="321">
        <f>IF(ISNUMBER(IF('SCR-B3D-T'!J26&gt;=0,0,1)),IF('SCR-B3D-T'!J26&gt;=0,0,1),0)</f>
        <v>0</v>
      </c>
      <c r="C335" s="319" t="s">
        <v>1028</v>
      </c>
    </row>
    <row r="336" spans="1:3" ht="14.25" customHeight="1">
      <c r="A336" s="919"/>
      <c r="B336" s="321">
        <f>IF(ISNUMBER(IF('SCR-B3D-T'!H28=('SCR-B3D-T'!D28-'SCR-B3D-T'!E28)-('SCR-B3D-T'!F28-'SCR-B3D-T'!G28),0,1)),IF('SCR-B3D-T'!H28=('SCR-B3D-T'!D28-'SCR-B3D-T'!E28)-('SCR-B3D-T'!F28-'SCR-B3D-T'!G28),0,1),0)*(1-B337)</f>
        <v>0</v>
      </c>
      <c r="C336" s="319" t="s">
        <v>1029</v>
      </c>
    </row>
    <row r="337" spans="1:3" ht="14.25" customHeight="1">
      <c r="A337" s="919"/>
      <c r="B337" s="321">
        <f>IF(ISNUMBER(IF('SCR-B3D-T'!H28&gt;=0,0,1)),IF('SCR-B3D-T'!H28&gt;=0,0,1),0)</f>
        <v>0</v>
      </c>
      <c r="C337" s="319" t="s">
        <v>1030</v>
      </c>
    </row>
    <row r="338" spans="1:3" ht="15">
      <c r="A338" s="919"/>
      <c r="B338" s="321">
        <f>IF(ISNUMBER(IF('SCR-B3D-T'!J28=('SCR-B3D-T'!D28-'SCR-B3D-T'!E28)-('SCR-B3D-T'!F28-'SCR-B3D-T'!I28),0,1)),IF('SCR-B3D-T'!J28=('SCR-B3D-T'!D28-'SCR-B3D-T'!E28)-('SCR-B3D-T'!F28-'SCR-B3D-T'!I28),0,1),0)*(1-B339)</f>
        <v>0</v>
      </c>
      <c r="C338" s="319" t="s">
        <v>1031</v>
      </c>
    </row>
    <row r="339" spans="1:3" ht="15">
      <c r="A339" s="919"/>
      <c r="B339" s="321">
        <f>IF(ISNUMBER(IF('SCR-B3D-T'!J28&gt;=0,0,1)),IF('SCR-B3D-T'!J28&gt;=0,0,1),0)</f>
        <v>0</v>
      </c>
      <c r="C339" s="319" t="s">
        <v>1032</v>
      </c>
    </row>
    <row r="340" spans="1:3" ht="15">
      <c r="A340" s="919"/>
      <c r="B340" s="321">
        <f>IF(ISNUMBER(IF('SCR-B3D-T'!H30=('SCR-B3D-T'!D30-'SCR-B3D-T'!E30)-('SCR-B3D-T'!F30-'SCR-B3D-T'!G30),0,1)),IF('SCR-B3D-T'!H30=('SCR-B3D-T'!D30-'SCR-B3D-T'!E30)-('SCR-B3D-T'!F30-'SCR-B3D-T'!G30),0,1),0)*(1-B341)</f>
        <v>0</v>
      </c>
      <c r="C340" s="319" t="s">
        <v>1033</v>
      </c>
    </row>
    <row r="341" spans="1:3" ht="15">
      <c r="A341" s="919"/>
      <c r="B341" s="321">
        <f>IF(ISNUMBER(IF('SCR-B3D-T'!H30&gt;=0,0,1)),IF('SCR-B3D-T'!H30&gt;=0,0,1),0)</f>
        <v>0</v>
      </c>
      <c r="C341" s="319" t="s">
        <v>1034</v>
      </c>
    </row>
    <row r="342" spans="1:3" ht="15">
      <c r="A342" s="919"/>
      <c r="B342" s="321">
        <f>IF(ISNUMBER(IF('SCR-B3D-T'!J30=('SCR-B3D-T'!D30-'SCR-B3D-T'!E30)-('SCR-B3D-T'!F30-'SCR-B3D-T'!I30),0,1)),IF(,0,1),0)</f>
        <v>1</v>
      </c>
      <c r="C342" s="319" t="s">
        <v>1035</v>
      </c>
    </row>
    <row r="343" spans="1:3" ht="15">
      <c r="A343" s="919"/>
      <c r="B343" s="321">
        <f>IF(ISNUMBER(IF('SCR-B3D-T'!J30&gt;=0,0,1)),IF('SCR-B3D-T'!J30&gt;=0,0,1),0)</f>
        <v>0</v>
      </c>
      <c r="C343" s="319" t="s">
        <v>1036</v>
      </c>
    </row>
    <row r="344" spans="1:3" ht="15">
      <c r="A344" s="919"/>
      <c r="B344" s="321">
        <f>IF(ISNUMBER(IF('SCR-B3D-T'!H32='SCR-B3D-T'!H34-'SCR-B3D-T'!H17-'SCR-B3D-T'!H19-'SCR-B3D-T'!H21-'SCR-B3D-T'!H23-'SCR-B3D-T'!H28-'SCR-B3D-T'!H30,0,1)),IF('SCR-B3D-T'!H32='SCR-B3D-T'!H34-'SCR-B3D-T'!H17-'SCR-B3D-T'!H19-'SCR-B3D-T'!H21-'SCR-B3D-T'!H23-'SCR-B3D-T'!H28-'SCR-B3D-T'!H30,0,1),0)</f>
        <v>0</v>
      </c>
      <c r="C344" s="319" t="s">
        <v>284</v>
      </c>
    </row>
    <row r="345" spans="1:3" ht="15.75" thickBot="1">
      <c r="A345" s="920"/>
      <c r="B345" s="321">
        <f>IF(ISNUMBER(IF('SCR-B3D-T'!J32='SCR-B3D-T'!J34-'SCR-B3D-T'!J17-'SCR-B3D-T'!J19-'SCR-B3D-T'!J21-'SCR-B3D-T'!J23-'SCR-B3D-T'!J28-'SCR-B3D-T'!J30,0,1)),IF('SCR-B3D-T'!J32='SCR-B3D-T'!J34-'SCR-B3D-T'!J17-'SCR-B3D-T'!J19-'SCR-B3D-T'!J21-'SCR-B3D-T'!J23-'SCR-B3D-T'!J28-'SCR-B3D-T'!J30,0,1),0)</f>
        <v>0</v>
      </c>
      <c r="C345" s="319" t="s">
        <v>285</v>
      </c>
    </row>
    <row r="349" spans="1:3" ht="15.75" thickBot="1">
      <c r="A349" s="323">
        <f>IF(B349=0,0,1)</f>
        <v>1</v>
      </c>
      <c r="B349" s="325">
        <f>SUM(B350:B353)</f>
        <v>1</v>
      </c>
      <c r="C349" s="326" t="str">
        <f>IF(B349=0,"Aucune erreur dans l'onglet SCR-B3E-T",B349&amp;" erreur(s) dans l'état SCR-B3E-T")</f>
        <v>1 erreur(s) dans l'état SCR-B3E-T</v>
      </c>
    </row>
    <row r="350" spans="1:3" ht="15">
      <c r="A350" s="918" t="s">
        <v>22</v>
      </c>
      <c r="B350" s="321">
        <f>IF(ISNUMBER(IF('SCR-B3E-T'!J23='SCR-B3E-T'!J11+'SCR-B3E-T'!J12+'SCR-B3E-T'!J13+'SCR-B3E-T'!J14+'SCR-B3E-T'!J15+'SCR-B3E-T'!J16+'SCR-B3E-T'!J17+'SCR-B3E-T'!J18+'SCR-B3E-T'!J19+'SCR-B3E-T'!J20+'SCR-B3E-T'!J21+'SCR-B3E-T'!J22,0,1)),IF('SCR-B3E-T'!J23='SCR-B3E-T'!J11+'SCR-B3E-T'!J12+'SCR-B3E-T'!J13+'SCR-B3E-T'!J14+'SCR-B3E-T'!J15+'SCR-B3E-T'!J16+'SCR-B3E-T'!J17+'SCR-B3E-T'!J18+'SCR-B3E-T'!J19+'SCR-B3E-T'!J20+'SCR-B3E-T'!J21+'SCR-B3E-T'!J22,0,1),0)</f>
        <v>0</v>
      </c>
      <c r="C350" s="319" t="s">
        <v>268</v>
      </c>
    </row>
    <row r="351" spans="1:3" ht="15">
      <c r="A351" s="919"/>
      <c r="B351" s="324">
        <f>IF(ISNUMBER(IF('SCR-B3E-T'!H31=('SCR-B3E-T'!D31-'SCR-B3E-T'!E31)-('SCR-B3E-T'!F31-'SCR-B3E-T'!G31),0,1)),IF(,0,1),0)</f>
        <v>1</v>
      </c>
      <c r="C351" s="332" t="s">
        <v>1565</v>
      </c>
    </row>
    <row r="352" spans="1:3" ht="15">
      <c r="A352" s="919"/>
      <c r="B352" s="321">
        <f>IF(ISNUMBER(IF('SCR-B3E-T'!H31&gt;=0,0,1)),IF('SCR-B3E-T'!H31&gt;=0,0,1),0)</f>
        <v>0</v>
      </c>
      <c r="C352" s="319" t="s">
        <v>1042</v>
      </c>
    </row>
    <row r="353" spans="1:3" ht="15.75" thickBot="1">
      <c r="A353" s="920"/>
      <c r="B353" s="321">
        <f>IF(ISNUMBER(IF('SCR-B3E-T'!D35='SCR-B3E-T'!D37-'SCR-B3E-T'!H31-'SCR-B3E-T'!D33-'SCR-B3E-T'!D26,0,1)),IF('SCR-B3E-T'!D35='SCR-B3E-T'!D37-'SCR-B3E-T'!H31-'SCR-B3E-T'!D33-'SCR-B3E-T'!D26,0,1),0)</f>
        <v>0</v>
      </c>
      <c r="C353" s="319" t="s">
        <v>269</v>
      </c>
    </row>
    <row r="357" spans="1:3" ht="15.75" thickBot="1">
      <c r="A357" s="323">
        <f>IF(B357=0,0,1)</f>
        <v>0</v>
      </c>
      <c r="B357" s="325">
        <f>SUM(B358:B723)</f>
        <v>0</v>
      </c>
      <c r="C357" s="326" t="str">
        <f>IF(B357=0,"Aucune erreur dans l'onglet SCR-B3F-T",B357&amp;" erreur(s) dans l'état SCR-B3F-T")</f>
        <v>Aucune erreur dans l'onglet SCR-B3F-T</v>
      </c>
    </row>
    <row r="358" spans="1:3" ht="15">
      <c r="A358" s="921" t="s">
        <v>23</v>
      </c>
      <c r="B358" s="327">
        <f>IF(ISNUMBER('SCR-B3F-T'!D9),IF('SCR-B3F-T'!D9='SCR-B3F-T'!I77,0,1),0)</f>
        <v>0</v>
      </c>
      <c r="C358" s="319" t="s">
        <v>139</v>
      </c>
    </row>
    <row r="359" spans="1:3" ht="15">
      <c r="A359" s="922"/>
      <c r="B359" s="327">
        <f>IF(ISNUMBER('SCR-B3F-T'!D10),IF('SCR-B3F-T'!D10='SCR-B3F-T'!H120,0,1),0)</f>
        <v>0</v>
      </c>
      <c r="C359" s="319" t="s">
        <v>140</v>
      </c>
    </row>
    <row r="360" spans="1:3" ht="15">
      <c r="A360" s="922"/>
      <c r="B360" s="327">
        <f>IF(ISNUMBER('SCR-B3F-T'!D11),IF('SCR-B3F-T'!D11='SCR-B3F-T'!I157,0,1),0)</f>
        <v>0</v>
      </c>
      <c r="C360" s="319" t="s">
        <v>141</v>
      </c>
    </row>
    <row r="361" spans="1:3" ht="15">
      <c r="A361" s="922"/>
      <c r="B361" s="327">
        <f>IF(ISNUMBER('SCR-B3F-T'!D12),IF('SCR-B3F-T'!D12='SCR-B3F-T'!I189,0,1),0)</f>
        <v>0</v>
      </c>
      <c r="C361" s="319" t="s">
        <v>142</v>
      </c>
    </row>
    <row r="362" spans="1:3" ht="15">
      <c r="A362" s="922"/>
      <c r="B362" s="327">
        <f>IF(ISNUMBER('SCR-B3F-T'!D13),IF('SCR-B3F-T'!D13='SCR-B3F-T'!H197,0,1),0)</f>
        <v>0</v>
      </c>
      <c r="C362" s="319" t="s">
        <v>143</v>
      </c>
    </row>
    <row r="363" spans="1:3" ht="15">
      <c r="A363" s="922"/>
      <c r="B363" s="327">
        <f>IF(ISNUMBER('SCR-B3F-T'!D14),IF('SCR-B3F-T'!D14='SCR-B3F-T'!D9+'SCR-B3F-T'!D10+'SCR-B3F-T'!D11+'SCR-B3F-T'!D12+'SCR-B3F-T'!D13-'SCR-B3F-T'!D8,0,1),0)</f>
        <v>0</v>
      </c>
      <c r="C363" s="319" t="s">
        <v>144</v>
      </c>
    </row>
    <row r="364" spans="1:3" ht="15">
      <c r="A364" s="922"/>
      <c r="B364" s="327">
        <f>IF(ISNUMBER('SCR-B3F-T'!D15),IF('SCR-B3F-T'!D15='SCR-B3F-T'!E201,0,1),0)</f>
        <v>0</v>
      </c>
      <c r="C364" s="319" t="s">
        <v>155</v>
      </c>
    </row>
    <row r="365" spans="1:3" ht="15">
      <c r="A365" s="922"/>
      <c r="B365" s="327">
        <f>IF(ISNUMBER('SCR-B3F-T'!D17),IF('SCR-B3F-T'!D17='SCR-B3F-T'!E206,0,1),0)</f>
        <v>0</v>
      </c>
      <c r="C365" s="319" t="s">
        <v>156</v>
      </c>
    </row>
    <row r="366" spans="1:3" ht="15">
      <c r="A366" s="922"/>
      <c r="B366" s="327">
        <f>IF(ISNUMBER('SCR-B3F-T'!D18),IF('SCR-B3F-T'!D18='SCR-B3F-T'!D224,0,1),0)</f>
        <v>0</v>
      </c>
      <c r="C366" s="319" t="s">
        <v>157</v>
      </c>
    </row>
    <row r="367" spans="1:3" ht="15">
      <c r="A367" s="922"/>
      <c r="B367" s="327">
        <f>IF(ISNUMBER('SCR-B3F-T'!D19),IF('SCR-B3F-T'!D19='SCR-B3F-T'!F229,0,1),0)</f>
        <v>0</v>
      </c>
      <c r="C367" s="319" t="s">
        <v>158</v>
      </c>
    </row>
    <row r="368" spans="1:3" ht="15">
      <c r="A368" s="922"/>
      <c r="B368" s="333">
        <f>IF(ISNUMBER('SCR-B3F-T'!D20),IF('SCR-B3F-T'!D20='SCR-B3F-T'!B234,0,1),0)</f>
        <v>0</v>
      </c>
      <c r="C368" s="332" t="s">
        <v>159</v>
      </c>
    </row>
    <row r="369" spans="1:3" ht="15">
      <c r="A369" s="922"/>
      <c r="B369" s="327">
        <f>IF(ISNUMBER('SCR-B3F-T'!D21),IF('SCR-B3F-T'!D21='SCR-B3F-T'!D251,0,1),0)</f>
        <v>0</v>
      </c>
      <c r="C369" s="319" t="s">
        <v>160</v>
      </c>
    </row>
    <row r="370" spans="1:3" ht="15">
      <c r="A370" s="922"/>
      <c r="B370" s="327">
        <f>IF(ISNUMBER('SCR-B3F-T'!D22),IF('SCR-B3F-T'!D22='SCR-B3F-T'!D270,0,1),0)</f>
        <v>0</v>
      </c>
      <c r="C370" s="319" t="s">
        <v>161</v>
      </c>
    </row>
    <row r="371" spans="1:3" ht="15">
      <c r="A371" s="922"/>
      <c r="B371" s="327">
        <f>IF(ISNUMBER(IF('SCR-B3F-T'!D23='SCR-B3F-T'!D17+'SCR-B3F-T'!D18+'SCR-B3F-T'!D19+'SCR-B3F-T'!D20+'SCR-B3F-T'!D21+'SCR-B3F-T'!D22-'SCR-B3F-T'!D16,0,1)),IF('SCR-B3F-T'!D23='SCR-B3F-T'!D17+'SCR-B3F-T'!D18+'SCR-B3F-T'!D19+'SCR-B3F-T'!D20+'SCR-B3F-T'!D21+'SCR-B3F-T'!D22-'SCR-B3F-T'!D16,0,1),0)</f>
        <v>0</v>
      </c>
      <c r="C371" s="319" t="s">
        <v>820</v>
      </c>
    </row>
    <row r="372" spans="1:3" ht="15">
      <c r="A372" s="922"/>
      <c r="B372" s="327">
        <f>IF(ISNUMBER('SCR-B3F-T'!D25),IF('SCR-B3F-T'!D25='SCR-B3F-T'!E282,0,1),0)</f>
        <v>0</v>
      </c>
      <c r="C372" s="319" t="s">
        <v>824</v>
      </c>
    </row>
    <row r="373" spans="1:3" ht="15">
      <c r="A373" s="922"/>
      <c r="B373" s="327">
        <f>IF(ISNUMBER('SCR-B3F-T'!D26),IF('SCR-B3F-T'!D26='SCR-B3F-T'!D8+'SCR-B3F-T'!D15+'SCR-B3F-T'!D16+'SCR-B3F-T'!D24,0,1),0)</f>
        <v>0</v>
      </c>
      <c r="C373" s="319" t="s">
        <v>828</v>
      </c>
    </row>
    <row r="374" spans="1:3" ht="15">
      <c r="A374" s="922"/>
      <c r="B374" s="327">
        <f>IF(ISNUMBER('SCR-B3F-T'!D27),IF('SCR-B3F-T'!D27='SCR-B3F-T'!D26-'SCR-B3F-T'!D28,0,1),0)</f>
        <v>0</v>
      </c>
      <c r="C374" s="319" t="s">
        <v>829</v>
      </c>
    </row>
    <row r="375" spans="1:3" ht="15">
      <c r="A375" s="922"/>
      <c r="B375" s="327">
        <f>IF(ISNUMBER('SCR-B3F-T'!E8),IF('SCR-B3F-T'!E8='SCR-B3F-T'!F8-'SCR-B3F-T'!D8,0,1),0)</f>
        <v>0</v>
      </c>
      <c r="C375" s="319" t="s">
        <v>815</v>
      </c>
    </row>
    <row r="376" spans="1:3" ht="15">
      <c r="A376" s="922"/>
      <c r="B376" s="327">
        <f>IF(ISNUMBER('SCR-B3F-T'!E9),IF('SCR-B3F-T'!E9='SCR-B3F-T'!F9-'SCR-B3F-T'!D9,0,1),0)</f>
        <v>0</v>
      </c>
      <c r="C376" s="319" t="s">
        <v>145</v>
      </c>
    </row>
    <row r="377" spans="1:3" ht="15">
      <c r="A377" s="922"/>
      <c r="B377" s="327">
        <f>IF(ISNUMBER('SCR-B3F-T'!E10),IF('SCR-B3F-T'!E10='SCR-B3F-T'!F10-'SCR-B3F-T'!D10,0,1),0)</f>
        <v>0</v>
      </c>
      <c r="C377" s="319" t="s">
        <v>146</v>
      </c>
    </row>
    <row r="378" spans="1:3" ht="15">
      <c r="A378" s="922"/>
      <c r="B378" s="327">
        <f>IF(ISNUMBER('SCR-B3F-T'!E11),IF('SCR-B3F-T'!E11='SCR-B3F-T'!F11-'SCR-B3F-T'!D11,0,1),0)</f>
        <v>0</v>
      </c>
      <c r="C378" s="319" t="s">
        <v>147</v>
      </c>
    </row>
    <row r="379" spans="1:3" ht="15">
      <c r="A379" s="922"/>
      <c r="B379" s="327">
        <f>IF(ISNUMBER('SCR-B3F-T'!E12),IF('SCR-B3F-T'!E12='SCR-B3F-T'!F12-'SCR-B3F-T'!D12,0,1),0)</f>
        <v>0</v>
      </c>
      <c r="C379" s="319" t="s">
        <v>148</v>
      </c>
    </row>
    <row r="380" spans="1:3" ht="15">
      <c r="A380" s="922"/>
      <c r="B380" s="327">
        <f>IF(ISNUMBER('SCR-B3F-T'!E13),IF('SCR-B3F-T'!E13='SCR-B3F-T'!F13-'SCR-B3F-T'!D13,0,1),0)</f>
        <v>0</v>
      </c>
      <c r="C380" s="319" t="s">
        <v>149</v>
      </c>
    </row>
    <row r="381" spans="1:3" ht="15">
      <c r="A381" s="922"/>
      <c r="B381" s="327">
        <f>IF(ISNUMBER('SCR-B3F-T'!E14),IF('SCR-B3F-T'!E14='SCR-B3F-T'!F14-'SCR-B3F-T'!D14,0,1),0)</f>
        <v>0</v>
      </c>
      <c r="C381" s="319" t="s">
        <v>816</v>
      </c>
    </row>
    <row r="382" spans="1:3" ht="15">
      <c r="A382" s="922"/>
      <c r="B382" s="327">
        <f>IF(ISNUMBER('SCR-B3F-T'!E15),IF('SCR-B3F-T'!E15='SCR-B3F-T'!F15-'SCR-B3F-T'!D15,0,1),0)</f>
        <v>0</v>
      </c>
      <c r="C382" s="319" t="s">
        <v>818</v>
      </c>
    </row>
    <row r="383" spans="1:3" ht="15">
      <c r="A383" s="922"/>
      <c r="B383" s="327">
        <f>IF(ISNUMBER('SCR-B3F-T'!E16),IF('SCR-B3F-T'!E16='SCR-B3F-T'!F16-'SCR-B3F-T'!D16,0,1),0)</f>
        <v>0</v>
      </c>
      <c r="C383" s="319" t="s">
        <v>821</v>
      </c>
    </row>
    <row r="384" spans="1:3" ht="15">
      <c r="A384" s="922"/>
      <c r="B384" s="327">
        <f>IF(ISNUMBER('SCR-B3F-T'!E17),IF('SCR-B3F-T'!E17='SCR-B3F-T'!F17-'SCR-B3F-T'!D17,0,1),0)</f>
        <v>0</v>
      </c>
      <c r="C384" s="319" t="s">
        <v>162</v>
      </c>
    </row>
    <row r="385" spans="1:3" ht="15">
      <c r="A385" s="922"/>
      <c r="B385" s="327">
        <f>IF(ISNUMBER('SCR-B3F-T'!E18),IF('SCR-B3F-T'!E18='SCR-B3F-T'!F18-'SCR-B3F-T'!D18,0,1),0)</f>
        <v>0</v>
      </c>
      <c r="C385" s="319" t="s">
        <v>163</v>
      </c>
    </row>
    <row r="386" spans="1:3" ht="15">
      <c r="A386" s="922"/>
      <c r="B386" s="327">
        <f>IF(ISNUMBER('SCR-B3F-T'!E19),IF('SCR-B3F-T'!E19='SCR-B3F-T'!F19-'SCR-B3F-T'!D19,0,1),0)</f>
        <v>0</v>
      </c>
      <c r="C386" s="319" t="s">
        <v>164</v>
      </c>
    </row>
    <row r="387" spans="1:3" ht="15">
      <c r="A387" s="922"/>
      <c r="B387" s="327">
        <f>IF(ISNUMBER('SCR-B3F-T'!E20),IF('SCR-B3F-T'!E20='SCR-B3F-T'!F20-'SCR-B3F-T'!D20,0,1),0)</f>
        <v>0</v>
      </c>
      <c r="C387" s="319" t="s">
        <v>165</v>
      </c>
    </row>
    <row r="388" spans="1:3" ht="15">
      <c r="A388" s="922"/>
      <c r="B388" s="327">
        <f>IF(ISNUMBER('SCR-B3F-T'!E21),IF('SCR-B3F-T'!E21='SCR-B3F-T'!F21-'SCR-B3F-T'!D21,0,1),0)</f>
        <v>0</v>
      </c>
      <c r="C388" s="319" t="s">
        <v>166</v>
      </c>
    </row>
    <row r="389" spans="1:3" ht="15">
      <c r="A389" s="922"/>
      <c r="B389" s="327">
        <f>IF(ISNUMBER('SCR-B3F-T'!E22),IF('SCR-B3F-T'!E22='SCR-B3F-T'!F22-'SCR-B3F-T'!D22,0,1),0)</f>
        <v>0</v>
      </c>
      <c r="C389" s="319" t="s">
        <v>167</v>
      </c>
    </row>
    <row r="390" spans="1:3" ht="15">
      <c r="A390" s="922"/>
      <c r="B390" s="327">
        <f>IF(ISNUMBER('SCR-B3F-T'!E23),IF('SCR-B3F-T'!E23='SCR-B3F-T'!F23-'SCR-B3F-T'!D23,0,1),0)</f>
        <v>0</v>
      </c>
      <c r="C390" s="319" t="s">
        <v>822</v>
      </c>
    </row>
    <row r="391" spans="1:3" ht="15">
      <c r="A391" s="922"/>
      <c r="B391" s="327">
        <f>IF(ISNUMBER('SCR-B3F-T'!E24),IF('SCR-B3F-T'!E24='SCR-B3F-T'!F24-'SCR-B3F-T'!D24,0,1),0)</f>
        <v>0</v>
      </c>
      <c r="C391" s="319" t="s">
        <v>825</v>
      </c>
    </row>
    <row r="392" spans="1:3" ht="15">
      <c r="A392" s="922"/>
      <c r="B392" s="327">
        <f>IF(ISNUMBER('SCR-B3F-T'!E25),IF('SCR-B3F-T'!E25='SCR-B3F-T'!F25-'SCR-B3F-T'!D25,0,1),0)</f>
        <v>0</v>
      </c>
      <c r="C392" s="319" t="s">
        <v>826</v>
      </c>
    </row>
    <row r="393" spans="1:3" ht="15">
      <c r="A393" s="922"/>
      <c r="B393" s="327">
        <f>IF(ISNUMBER('SCR-B3F-T'!E26),IF('SCR-B3F-T'!E26='SCR-B3F-T'!F26-'SCR-B3F-T'!D26,0,1),0)</f>
        <v>0</v>
      </c>
      <c r="C393" s="319" t="s">
        <v>830</v>
      </c>
    </row>
    <row r="394" spans="1:3" ht="15">
      <c r="A394" s="922"/>
      <c r="B394" s="327">
        <f>IF(ISNUMBER('SCR-B3F-T'!E27),IF('SCR-B3F-T'!E27='SCR-B3F-T'!F27-'SCR-B3F-T'!D27,0,1),0)</f>
        <v>0</v>
      </c>
      <c r="C394" s="319" t="s">
        <v>831</v>
      </c>
    </row>
    <row r="395" spans="1:3" ht="15">
      <c r="A395" s="922"/>
      <c r="B395" s="327">
        <f>IF(ISNUMBER('SCR-B3F-T'!E28),IF('SCR-B3F-T'!E28='SCR-B3F-T'!F28-'SCR-B3F-T'!D28,0,1),0)</f>
        <v>0</v>
      </c>
      <c r="C395" s="319" t="s">
        <v>832</v>
      </c>
    </row>
    <row r="396" spans="1:3" ht="15">
      <c r="A396" s="922"/>
      <c r="B396" s="327">
        <f>IF(ISNUMBER('SCR-B3F-T'!F9),IF('SCR-B3F-T'!F9='SCR-B3F-T'!L77,0,1),0)</f>
        <v>0</v>
      </c>
      <c r="C396" s="319" t="s">
        <v>150</v>
      </c>
    </row>
    <row r="397" spans="1:3" ht="15">
      <c r="A397" s="922"/>
      <c r="B397" s="327">
        <f>IF(ISNUMBER('SCR-B3F-T'!F10),IF('SCR-B3F-T'!F10='SCR-B3F-T'!K120,0,1),0)</f>
        <v>0</v>
      </c>
      <c r="C397" s="319" t="s">
        <v>151</v>
      </c>
    </row>
    <row r="398" spans="1:3" ht="15">
      <c r="A398" s="922"/>
      <c r="B398" s="327">
        <f>IF(ISNUMBER('SCR-B3F-T'!F11),IF('SCR-B3F-T'!F11='SCR-B3F-T'!L157,0,1),0)</f>
        <v>0</v>
      </c>
      <c r="C398" s="319" t="s">
        <v>152</v>
      </c>
    </row>
    <row r="399" spans="1:3" ht="15">
      <c r="A399" s="922"/>
      <c r="B399" s="327">
        <f>IF(ISNUMBER('SCR-B3F-T'!F12),IF('SCR-B3F-T'!F12='SCR-B3F-T'!L189,0,1),0)</f>
        <v>0</v>
      </c>
      <c r="C399" s="319" t="s">
        <v>153</v>
      </c>
    </row>
    <row r="400" spans="1:3" ht="15">
      <c r="A400" s="922"/>
      <c r="B400" s="327">
        <f>IF(ISNUMBER('SCR-B3F-T'!F13),IF('SCR-B3F-T'!F13='SCR-B3F-T'!K197,0,1),0)</f>
        <v>0</v>
      </c>
      <c r="C400" s="319" t="s">
        <v>154</v>
      </c>
    </row>
    <row r="401" spans="1:3" ht="15">
      <c r="A401" s="922"/>
      <c r="B401" s="327">
        <f>IF(ISNUMBER('SCR-B3F-T'!F14),IF('SCR-B3F-T'!F14='SCR-B3F-T'!F9+'SCR-B3F-T'!F10+'SCR-B3F-T'!F11+'SCR-B3F-T'!F12+'SCR-B3F-T'!F13-'SCR-B3F-T'!F8,0,1),0)</f>
        <v>0</v>
      </c>
      <c r="C401" s="319" t="s">
        <v>817</v>
      </c>
    </row>
    <row r="402" spans="1:3" ht="15">
      <c r="A402" s="922"/>
      <c r="B402" s="327">
        <f>IF(ISNUMBER('SCR-B3F-T'!F15),IF('SCR-B3F-T'!F15='SCR-B3F-T'!H201,0,1),0)</f>
        <v>0</v>
      </c>
      <c r="C402" s="319" t="s">
        <v>819</v>
      </c>
    </row>
    <row r="403" spans="1:3" ht="15">
      <c r="A403" s="922"/>
      <c r="B403" s="327">
        <f>IF(ISNUMBER('SCR-B3F-T'!F17),IF('SCR-B3F-T'!F17='SCR-B3F-T'!H206,0,1),0)</f>
        <v>0</v>
      </c>
      <c r="C403" s="319" t="s">
        <v>168</v>
      </c>
    </row>
    <row r="404" spans="1:3" ht="15">
      <c r="A404" s="922"/>
      <c r="B404" s="327">
        <f>IF(ISNUMBER('SCR-B3F-T'!F18),IF('SCR-B3F-T'!F18='SCR-B3F-T'!F224,0,1),0)</f>
        <v>0</v>
      </c>
      <c r="C404" s="319" t="s">
        <v>169</v>
      </c>
    </row>
    <row r="405" spans="1:3" ht="15">
      <c r="A405" s="922"/>
      <c r="B405" s="327">
        <f>IF(ISNUMBER('SCR-B3F-T'!F19),IF('SCR-B3F-T'!F19='SCR-B3F-T'!I229,0,1),0)</f>
        <v>0</v>
      </c>
      <c r="C405" s="319" t="s">
        <v>170</v>
      </c>
    </row>
    <row r="406" spans="1:3" ht="15">
      <c r="A406" s="922"/>
      <c r="B406" s="327">
        <f>IF(ISNUMBER('SCR-B3F-T'!F20),IF('SCR-B3F-T'!F20='SCR-B3F-T'!F234,0,1),0)</f>
        <v>0</v>
      </c>
      <c r="C406" s="319" t="s">
        <v>171</v>
      </c>
    </row>
    <row r="407" spans="1:3" ht="15">
      <c r="A407" s="922"/>
      <c r="B407" s="327">
        <f>IF(ISNUMBER('SCR-B3F-T'!F21),IF('SCR-B3F-T'!F21='SCR-B3F-T'!F251,0,1),0)</f>
        <v>0</v>
      </c>
      <c r="C407" s="319" t="s">
        <v>172</v>
      </c>
    </row>
    <row r="408" spans="1:3" ht="15">
      <c r="A408" s="922"/>
      <c r="B408" s="327">
        <f>IF(ISNUMBER('SCR-B3F-T'!F22),IF('SCR-B3F-T'!F22='SCR-B3F-T'!F270,0,1),0)</f>
        <v>0</v>
      </c>
      <c r="C408" s="319" t="s">
        <v>173</v>
      </c>
    </row>
    <row r="409" spans="1:3" ht="15">
      <c r="A409" s="922"/>
      <c r="B409" s="327">
        <f>IF(ISNUMBER('SCR-B3F-T'!F23),IF('SCR-B3F-T'!F23='SCR-B3F-T'!F17+'SCR-B3F-T'!F18+'SCR-B3F-T'!F19+'SCR-B3F-T'!F20+'SCR-B3F-T'!F21+'SCR-B3F-T'!F22-'SCR-B3F-T'!F16,0,1),0)</f>
        <v>0</v>
      </c>
      <c r="C409" s="319" t="s">
        <v>823</v>
      </c>
    </row>
    <row r="410" spans="1:3" ht="15">
      <c r="A410" s="922"/>
      <c r="B410" s="327">
        <f>IF(ISNUMBER('SCR-B3F-T'!F25),IF('SCR-B3F-T'!F25='SCR-B3F-T'!G282,0,1),0)</f>
        <v>0</v>
      </c>
      <c r="C410" s="319" t="s">
        <v>827</v>
      </c>
    </row>
    <row r="411" spans="1:3" ht="15">
      <c r="A411" s="922"/>
      <c r="B411" s="327">
        <f>IF(ISNUMBER('SCR-B3F-T'!F26),IF('SCR-B3F-T'!F26='SCR-B3F-T'!F8+'SCR-B3F-T'!F15+'SCR-B3F-T'!F16+'SCR-B3F-T'!F24,0,1),0)</f>
        <v>0</v>
      </c>
      <c r="C411" s="319" t="s">
        <v>833</v>
      </c>
    </row>
    <row r="412" spans="1:3" ht="15">
      <c r="A412" s="922"/>
      <c r="B412" s="327">
        <f>IF(ISNUMBER('SCR-B3F-T'!F27),IF('SCR-B3F-T'!F27='SCR-B3F-T'!F26-'SCR-B3F-T'!F28,0,1),0)</f>
        <v>0</v>
      </c>
      <c r="C412" s="319" t="s">
        <v>834</v>
      </c>
    </row>
    <row r="413" spans="1:3" ht="15">
      <c r="A413" s="922"/>
      <c r="B413" s="327">
        <f>IF(ISNUMBER('SCR-B3F-T'!D31),IF('SCR-B3F-T'!D31='SCR-B3F-T'!N321,0,1),0)</f>
        <v>0</v>
      </c>
      <c r="C413" s="319" t="s">
        <v>174</v>
      </c>
    </row>
    <row r="414" spans="1:3" ht="15">
      <c r="A414" s="922"/>
      <c r="B414" s="333">
        <f>IF(ISNUMBER('SCR-B3F-T'!D32),IF('SCR-B3F-T'!D32='SCR-B3F-T'!J349,0,1),0)</f>
        <v>0</v>
      </c>
      <c r="C414" s="332" t="s">
        <v>175</v>
      </c>
    </row>
    <row r="415" spans="1:3" ht="15">
      <c r="A415" s="922"/>
      <c r="B415" s="327">
        <f>IF(ISNUMBER('SCR-B3F-T'!D33),IF('SCR-B3F-T'!D33='SCR-B3F-T'!M374,0,1),0)</f>
        <v>0</v>
      </c>
      <c r="C415" s="319" t="s">
        <v>176</v>
      </c>
    </row>
    <row r="416" spans="1:3" ht="15">
      <c r="A416" s="922"/>
      <c r="B416" s="327">
        <f>IF(ISNUMBER('SCR-B3F-T'!D34),IF('SCR-B3F-T'!D34='SCR-B3F-T'!D31+'SCR-B3F-T'!D32+'SCR-B3F-T'!D33-'SCR-B3F-T'!D30,0,1),0)</f>
        <v>0</v>
      </c>
      <c r="C416" s="319" t="s">
        <v>835</v>
      </c>
    </row>
    <row r="417" spans="1:3" ht="15">
      <c r="A417" s="922"/>
      <c r="B417" s="327">
        <f>IF(ISNUMBER('SCR-B3F-T'!E30),IF('SCR-B3F-T'!E30='SCR-B3F-T'!D30-'SCR-B3F-T'!F30,0,1),0)</f>
        <v>0</v>
      </c>
      <c r="C417" s="319" t="s">
        <v>836</v>
      </c>
    </row>
    <row r="418" spans="1:3" ht="15">
      <c r="A418" s="922"/>
      <c r="B418" s="327">
        <f>IF(ISNUMBER('SCR-B3F-T'!E31),IF('SCR-B3F-T'!E31='SCR-B3F-T'!D31-'SCR-B3F-T'!F31,0,1),0)</f>
        <v>0</v>
      </c>
      <c r="C418" s="319" t="s">
        <v>177</v>
      </c>
    </row>
    <row r="419" spans="1:3" ht="15">
      <c r="A419" s="922"/>
      <c r="B419" s="327">
        <f>IF(ISNUMBER('SCR-B3F-T'!E32),IF('SCR-B3F-T'!E32='SCR-B3F-T'!D32-'SCR-B3F-T'!F32,0,1),0)</f>
        <v>0</v>
      </c>
      <c r="C419" s="319" t="s">
        <v>178</v>
      </c>
    </row>
    <row r="420" spans="1:3" ht="15">
      <c r="A420" s="922"/>
      <c r="B420" s="327">
        <f>IF(ISNUMBER('SCR-B3F-T'!E33),IF('SCR-B3F-T'!E33='SCR-B3F-T'!D33-'SCR-B3F-T'!F33,0,1),0)</f>
        <v>0</v>
      </c>
      <c r="C420" s="319" t="s">
        <v>179</v>
      </c>
    </row>
    <row r="421" spans="1:3" ht="15">
      <c r="A421" s="922"/>
      <c r="B421" s="327">
        <f>IF(ISNUMBER('SCR-B3F-T'!E34),IF('SCR-B3F-T'!E34='SCR-B3F-T'!D34-'SCR-B3F-T'!F34,0,1),0)</f>
        <v>0</v>
      </c>
      <c r="C421" s="319" t="s">
        <v>837</v>
      </c>
    </row>
    <row r="422" spans="1:3" ht="15">
      <c r="A422" s="922"/>
      <c r="B422" s="327">
        <f>IF(ISNUMBER('SCR-B3F-T'!F31),IF('SCR-B3F-T'!F31='SCR-B3F-T'!Q321,0,1),0)</f>
        <v>0</v>
      </c>
      <c r="C422" s="319" t="s">
        <v>180</v>
      </c>
    </row>
    <row r="423" spans="1:3" ht="15">
      <c r="A423" s="922"/>
      <c r="B423" s="333">
        <f>IF(ISNUMBER('SCR-B3F-T'!F32),IF('SCR-B3F-T'!F32='SCR-B3F-T'!M349,0,1),0)</f>
        <v>0</v>
      </c>
      <c r="C423" s="332" t="s">
        <v>181</v>
      </c>
    </row>
    <row r="424" spans="1:3" ht="15">
      <c r="A424" s="922"/>
      <c r="B424" s="327">
        <f>IF(ISNUMBER('SCR-B3F-T'!F33),IF('SCR-B3F-T'!F33='SCR-B3F-T'!P374,0,1),0)</f>
        <v>0</v>
      </c>
      <c r="C424" s="319" t="s">
        <v>182</v>
      </c>
    </row>
    <row r="425" spans="1:3" ht="15">
      <c r="A425" s="922"/>
      <c r="B425" s="327">
        <f>IF(ISNUMBER('SCR-B3F-T'!F34),IF('SCR-B3F-T'!F34='SCR-B3F-T'!F31+'SCR-B3F-T'!F32+'SCR-B3F-T'!F33-'SCR-B3F-T'!F30,0,1),0)</f>
        <v>0</v>
      </c>
      <c r="C425" s="319" t="s">
        <v>12</v>
      </c>
    </row>
    <row r="426" spans="1:3" ht="15">
      <c r="A426" s="922"/>
      <c r="B426" s="327">
        <f>IF(ISNUMBER('SCR-B3F-T'!G39),IF('SCR-B3F-T'!G39='SCR-B3F-T'!F39/'SCR-B3F-T'!E39,0,1),0)</f>
        <v>0</v>
      </c>
      <c r="C426" s="319" t="s">
        <v>186</v>
      </c>
    </row>
    <row r="427" spans="1:3" ht="15">
      <c r="A427" s="922"/>
      <c r="B427" s="327">
        <f>IF(ISNUMBER('SCR-B3F-T'!G40),IF('SCR-B3F-T'!G40='SCR-B3F-T'!F40/'SCR-B3F-T'!E40,0,1),0)</f>
        <v>0</v>
      </c>
      <c r="C427" s="319" t="s">
        <v>187</v>
      </c>
    </row>
    <row r="428" spans="1:3" ht="15">
      <c r="A428" s="922"/>
      <c r="B428" s="327">
        <f>IF(ISNUMBER('SCR-B3F-T'!G41),IF('SCR-B3F-T'!G41='SCR-B3F-T'!F41/'SCR-B3F-T'!E41,0,1),0)</f>
        <v>0</v>
      </c>
      <c r="C428" s="319" t="s">
        <v>188</v>
      </c>
    </row>
    <row r="429" spans="1:3" ht="15">
      <c r="A429" s="922"/>
      <c r="B429" s="327">
        <f>IF(ISNUMBER('SCR-B3F-T'!G42),IF('SCR-B3F-T'!G42='SCR-B3F-T'!F42/'SCR-B3F-T'!E42,0,1),0)</f>
        <v>0</v>
      </c>
      <c r="C429" s="319" t="s">
        <v>189</v>
      </c>
    </row>
    <row r="430" spans="1:3" ht="15">
      <c r="A430" s="922"/>
      <c r="B430" s="327">
        <f>IF(ISNUMBER('SCR-B3F-T'!G43),IF('SCR-B3F-T'!G43='SCR-B3F-T'!F43/'SCR-B3F-T'!E43,0,1),0)</f>
        <v>0</v>
      </c>
      <c r="C430" s="319" t="s">
        <v>190</v>
      </c>
    </row>
    <row r="431" spans="1:3" ht="15">
      <c r="A431" s="922"/>
      <c r="B431" s="327">
        <f>IF(ISNUMBER('SCR-B3F-T'!G44),IF('SCR-B3F-T'!G44='SCR-B3F-T'!F44/'SCR-B3F-T'!E44,0,1),0)</f>
        <v>0</v>
      </c>
      <c r="C431" s="319" t="s">
        <v>191</v>
      </c>
    </row>
    <row r="432" spans="1:3" ht="15">
      <c r="A432" s="922"/>
      <c r="B432" s="327">
        <f>IF(ISNUMBER('SCR-B3F-T'!G45),IF('SCR-B3F-T'!G45='SCR-B3F-T'!F45/'SCR-B3F-T'!E45,0,1),0)</f>
        <v>0</v>
      </c>
      <c r="C432" s="319" t="s">
        <v>192</v>
      </c>
    </row>
    <row r="433" spans="1:3" ht="15">
      <c r="A433" s="922"/>
      <c r="B433" s="327">
        <f>IF(ISNUMBER('SCR-B3F-T'!G46),IF('SCR-B3F-T'!G46='SCR-B3F-T'!F46/'SCR-B3F-T'!E46,0,1),0)</f>
        <v>0</v>
      </c>
      <c r="C433" s="319" t="s">
        <v>193</v>
      </c>
    </row>
    <row r="434" spans="1:3" ht="15">
      <c r="A434" s="922"/>
      <c r="B434" s="327">
        <f>IF(ISNUMBER('SCR-B3F-T'!G47),IF('SCR-B3F-T'!G47='SCR-B3F-T'!F47/'SCR-B3F-T'!E47,0,1),0)</f>
        <v>0</v>
      </c>
      <c r="C434" s="319" t="s">
        <v>194</v>
      </c>
    </row>
    <row r="435" spans="1:3" ht="15">
      <c r="A435" s="922"/>
      <c r="B435" s="327">
        <f>IF(ISNUMBER('SCR-B3F-T'!G48),IF('SCR-B3F-T'!G48='SCR-B3F-T'!F48/'SCR-B3F-T'!E48,0,1),0)</f>
        <v>0</v>
      </c>
      <c r="C435" s="319" t="s">
        <v>195</v>
      </c>
    </row>
    <row r="436" spans="1:3" ht="15">
      <c r="A436" s="922"/>
      <c r="B436" s="327">
        <f>IF(ISNUMBER('SCR-B3F-T'!G49),IF('SCR-B3F-T'!G49='SCR-B3F-T'!F49/'SCR-B3F-T'!E49,0,1),0)</f>
        <v>0</v>
      </c>
      <c r="C436" s="319" t="s">
        <v>196</v>
      </c>
    </row>
    <row r="437" spans="1:3" ht="15">
      <c r="A437" s="922"/>
      <c r="B437" s="327">
        <f>IF(ISNUMBER('SCR-B3F-T'!G50),IF('SCR-B3F-T'!G50='SCR-B3F-T'!F50/'SCR-B3F-T'!E50,0,1),0)</f>
        <v>0</v>
      </c>
      <c r="C437" s="319" t="s">
        <v>197</v>
      </c>
    </row>
    <row r="438" spans="1:3" ht="15">
      <c r="A438" s="922"/>
      <c r="B438" s="327">
        <f>IF(ISNUMBER('SCR-B3F-T'!G51),IF('SCR-B3F-T'!G51='SCR-B3F-T'!F51/'SCR-B3F-T'!E51,0,1),0)</f>
        <v>0</v>
      </c>
      <c r="C438" s="319" t="s">
        <v>198</v>
      </c>
    </row>
    <row r="439" spans="1:3" ht="15">
      <c r="A439" s="922"/>
      <c r="B439" s="327">
        <f>IF(ISNUMBER('SCR-B3F-T'!G52),IF('SCR-B3F-T'!G52='SCR-B3F-T'!F52/'SCR-B3F-T'!E52,0,1),0)</f>
        <v>0</v>
      </c>
      <c r="C439" s="319" t="s">
        <v>199</v>
      </c>
    </row>
    <row r="440" spans="1:3" ht="15">
      <c r="A440" s="922"/>
      <c r="B440" s="327">
        <f>IF(ISNUMBER('SCR-B3F-T'!G53),IF('SCR-B3F-T'!G53='SCR-B3F-T'!F53/'SCR-B3F-T'!E53,0,1),0)</f>
        <v>0</v>
      </c>
      <c r="C440" s="319" t="s">
        <v>200</v>
      </c>
    </row>
    <row r="441" spans="1:3" ht="15">
      <c r="A441" s="922"/>
      <c r="B441" s="327">
        <f>IF(ISNUMBER('SCR-B3F-T'!G54),IF('SCR-B3F-T'!G54='SCR-B3F-T'!F54/'SCR-B3F-T'!E54,0,1),0)</f>
        <v>0</v>
      </c>
      <c r="C441" s="319" t="s">
        <v>201</v>
      </c>
    </row>
    <row r="442" spans="1:3" ht="15">
      <c r="A442" s="922"/>
      <c r="B442" s="327">
        <f>IF(ISNUMBER('SCR-B3F-T'!G55),IF('SCR-B3F-T'!G55='SCR-B3F-T'!F55/'SCR-B3F-T'!E55,0,1),0)</f>
        <v>0</v>
      </c>
      <c r="C442" s="319" t="s">
        <v>202</v>
      </c>
    </row>
    <row r="443" spans="1:3" ht="15">
      <c r="A443" s="922"/>
      <c r="B443" s="327">
        <f>IF(ISNUMBER('SCR-B3F-T'!G56),IF('SCR-B3F-T'!G56='SCR-B3F-T'!F56/'SCR-B3F-T'!E56,0,1),0)</f>
        <v>0</v>
      </c>
      <c r="C443" s="319" t="s">
        <v>203</v>
      </c>
    </row>
    <row r="444" spans="1:3" ht="15">
      <c r="A444" s="922"/>
      <c r="B444" s="327">
        <f>IF(ISNUMBER('SCR-B3F-T'!G57),IF('SCR-B3F-T'!G57='SCR-B3F-T'!F57/'SCR-B3F-T'!E57,0,1),0)</f>
        <v>0</v>
      </c>
      <c r="C444" s="319" t="s">
        <v>204</v>
      </c>
    </row>
    <row r="445" spans="1:3" ht="15">
      <c r="A445" s="922"/>
      <c r="B445" s="327">
        <f>IF(ISNUMBER('SCR-B3F-T'!G58),IF('SCR-B3F-T'!G58='SCR-B3F-T'!F58/'SCR-B3F-T'!E58,0,1),0)</f>
        <v>0</v>
      </c>
      <c r="C445" s="319" t="s">
        <v>205</v>
      </c>
    </row>
    <row r="446" spans="1:3" ht="15">
      <c r="A446" s="922"/>
      <c r="B446" s="327">
        <f>IF(ISNUMBER('SCR-B3F-T'!D59),IF('SCR-B3F-T'!D59=SUM('SCR-B3F-T'!D39:D58),0,1),0)</f>
        <v>0</v>
      </c>
      <c r="C446" s="319" t="s">
        <v>183</v>
      </c>
    </row>
    <row r="447" spans="1:3" ht="15">
      <c r="A447" s="922"/>
      <c r="B447" s="327">
        <f>IF(ISNUMBER('SCR-B3F-T'!E59),IF('SCR-B3F-T'!E59=SUM('SCR-B3F-T'!E39:E58),0,1),0)</f>
        <v>0</v>
      </c>
      <c r="C447" s="319" t="s">
        <v>0</v>
      </c>
    </row>
    <row r="448" spans="1:3" ht="15">
      <c r="A448" s="922"/>
      <c r="B448" s="327">
        <f>IF(ISNUMBER('SCR-B3F-T'!F59),IF('SCR-B3F-T'!F59=SUM('SCR-B3F-T'!F39:F58),0,1),0)</f>
        <v>0</v>
      </c>
      <c r="C448" s="319" t="s">
        <v>1</v>
      </c>
    </row>
    <row r="449" spans="1:3" ht="15">
      <c r="A449" s="922"/>
      <c r="B449" s="327">
        <f>IF(ISNUMBER('SCR-B3F-T'!G59),IF('SCR-B3F-T'!G59=SUM('SCR-B3F-T'!G39:G58),0,1),0)</f>
        <v>0</v>
      </c>
      <c r="C449" s="319" t="s">
        <v>2</v>
      </c>
    </row>
    <row r="450" spans="1:3" ht="15">
      <c r="A450" s="922"/>
      <c r="B450" s="327">
        <f>IF(ISNUMBER('SCR-B3F-T'!L39),IF('SCR-B3F-T'!L39='SCR-B3F-T'!J39+'SCR-B3F-T'!K39,0,1),0)</f>
        <v>0</v>
      </c>
      <c r="C450" s="319" t="s">
        <v>212</v>
      </c>
    </row>
    <row r="451" spans="1:3" ht="15">
      <c r="A451" s="922"/>
      <c r="B451" s="327">
        <f>IF(ISNUMBER('SCR-B3F-T'!L40),IF('SCR-B3F-T'!L40='SCR-B3F-T'!J40+'SCR-B3F-T'!K40,0,1),0)</f>
        <v>0</v>
      </c>
      <c r="C451" s="319" t="s">
        <v>213</v>
      </c>
    </row>
    <row r="452" spans="1:3" ht="15">
      <c r="A452" s="922"/>
      <c r="B452" s="327">
        <f>IF(ISNUMBER('SCR-B3F-T'!L41),IF('SCR-B3F-T'!L41='SCR-B3F-T'!J41+'SCR-B3F-T'!K41,0,1),0)</f>
        <v>0</v>
      </c>
      <c r="C452" s="319" t="s">
        <v>214</v>
      </c>
    </row>
    <row r="453" spans="1:3" ht="15">
      <c r="A453" s="922"/>
      <c r="B453" s="327">
        <f>IF(ISNUMBER('SCR-B3F-T'!L42),IF('SCR-B3F-T'!L42='SCR-B3F-T'!J42+'SCR-B3F-T'!K42,0,1),0)</f>
        <v>0</v>
      </c>
      <c r="C453" s="319" t="s">
        <v>215</v>
      </c>
    </row>
    <row r="454" spans="1:3" ht="15">
      <c r="A454" s="922"/>
      <c r="B454" s="327">
        <f>IF(ISNUMBER('SCR-B3F-T'!L43),IF('SCR-B3F-T'!L43='SCR-B3F-T'!J43+'SCR-B3F-T'!K43,0,1),0)</f>
        <v>0</v>
      </c>
      <c r="C454" s="319" t="s">
        <v>216</v>
      </c>
    </row>
    <row r="455" spans="1:3" ht="15">
      <c r="A455" s="922"/>
      <c r="B455" s="327">
        <f>IF(ISNUMBER('SCR-B3F-T'!L44),IF('SCR-B3F-T'!L44='SCR-B3F-T'!J44+'SCR-B3F-T'!K44,0,1),0)</f>
        <v>0</v>
      </c>
      <c r="C455" s="319" t="s">
        <v>217</v>
      </c>
    </row>
    <row r="456" spans="1:3" ht="15">
      <c r="A456" s="922"/>
      <c r="B456" s="327">
        <f>IF(ISNUMBER('SCR-B3F-T'!L45),IF('SCR-B3F-T'!L45='SCR-B3F-T'!J45+'SCR-B3F-T'!K45,0,1),0)</f>
        <v>0</v>
      </c>
      <c r="C456" s="319" t="s">
        <v>218</v>
      </c>
    </row>
    <row r="457" spans="1:3" ht="15">
      <c r="A457" s="922"/>
      <c r="B457" s="327">
        <f>IF(ISNUMBER('SCR-B3F-T'!L46),IF('SCR-B3F-T'!L46='SCR-B3F-T'!J46+'SCR-B3F-T'!K46,0,1),0)</f>
        <v>0</v>
      </c>
      <c r="C457" s="319" t="s">
        <v>219</v>
      </c>
    </row>
    <row r="458" spans="1:3" ht="15">
      <c r="A458" s="922"/>
      <c r="B458" s="327">
        <f>IF(ISNUMBER('SCR-B3F-T'!L47),IF('SCR-B3F-T'!L47='SCR-B3F-T'!J47+'SCR-B3F-T'!K47,0,1),0)</f>
        <v>0</v>
      </c>
      <c r="C458" s="319" t="s">
        <v>220</v>
      </c>
    </row>
    <row r="459" spans="1:3" ht="15">
      <c r="A459" s="922"/>
      <c r="B459" s="327">
        <f>IF(ISNUMBER('SCR-B3F-T'!L48),IF('SCR-B3F-T'!L48='SCR-B3F-T'!J48+'SCR-B3F-T'!K48,0,1),0)</f>
        <v>0</v>
      </c>
      <c r="C459" s="319" t="s">
        <v>221</v>
      </c>
    </row>
    <row r="460" spans="1:3" ht="15">
      <c r="A460" s="922"/>
      <c r="B460" s="327">
        <f>IF(ISNUMBER('SCR-B3F-T'!L49),IF('SCR-B3F-T'!L49='SCR-B3F-T'!J49+'SCR-B3F-T'!K49,0,1),0)</f>
        <v>0</v>
      </c>
      <c r="C460" s="319" t="s">
        <v>222</v>
      </c>
    </row>
    <row r="461" spans="1:3" ht="15">
      <c r="A461" s="922"/>
      <c r="B461" s="327">
        <f>IF(ISNUMBER('SCR-B3F-T'!L50),IF('SCR-B3F-T'!L50='SCR-B3F-T'!J50+'SCR-B3F-T'!K50,0,1),0)</f>
        <v>0</v>
      </c>
      <c r="C461" s="319" t="s">
        <v>223</v>
      </c>
    </row>
    <row r="462" spans="1:3" ht="15">
      <c r="A462" s="922"/>
      <c r="B462" s="327">
        <f>IF(ISNUMBER('SCR-B3F-T'!L51),IF('SCR-B3F-T'!L51='SCR-B3F-T'!J51+'SCR-B3F-T'!K51,0,1),0)</f>
        <v>0</v>
      </c>
      <c r="C462" s="319" t="s">
        <v>224</v>
      </c>
    </row>
    <row r="463" spans="1:3" ht="15">
      <c r="A463" s="922"/>
      <c r="B463" s="327">
        <f>IF(ISNUMBER('SCR-B3F-T'!L52),IF('SCR-B3F-T'!L52='SCR-B3F-T'!J52+'SCR-B3F-T'!K52,0,1),0)</f>
        <v>0</v>
      </c>
      <c r="C463" s="319" t="s">
        <v>225</v>
      </c>
    </row>
    <row r="464" spans="1:3" ht="15">
      <c r="A464" s="922"/>
      <c r="B464" s="327">
        <f>IF(ISNUMBER('SCR-B3F-T'!L53),IF('SCR-B3F-T'!L53='SCR-B3F-T'!J53+'SCR-B3F-T'!K53,0,1),0)</f>
        <v>0</v>
      </c>
      <c r="C464" s="319" t="s">
        <v>226</v>
      </c>
    </row>
    <row r="465" spans="1:3" ht="15">
      <c r="A465" s="922"/>
      <c r="B465" s="327">
        <f>IF(ISNUMBER('SCR-B3F-T'!L54),IF('SCR-B3F-T'!L54='SCR-B3F-T'!J54+'SCR-B3F-T'!K54,0,1),0)</f>
        <v>0</v>
      </c>
      <c r="C465" s="319" t="s">
        <v>227</v>
      </c>
    </row>
    <row r="466" spans="1:3" ht="15">
      <c r="A466" s="922"/>
      <c r="B466" s="327">
        <f>IF(ISNUMBER('SCR-B3F-T'!L55),IF('SCR-B3F-T'!L55='SCR-B3F-T'!J55+'SCR-B3F-T'!K55,0,1),0)</f>
        <v>0</v>
      </c>
      <c r="C466" s="319" t="s">
        <v>228</v>
      </c>
    </row>
    <row r="467" spans="1:3" ht="15">
      <c r="A467" s="922"/>
      <c r="B467" s="327">
        <f>IF(ISNUMBER('SCR-B3F-T'!L56),IF('SCR-B3F-T'!L56='SCR-B3F-T'!J56+'SCR-B3F-T'!K56,0,1),0)</f>
        <v>0</v>
      </c>
      <c r="C467" s="319" t="s">
        <v>229</v>
      </c>
    </row>
    <row r="468" spans="1:3" ht="15">
      <c r="A468" s="922"/>
      <c r="B468" s="327">
        <f>IF(ISNUMBER('SCR-B3F-T'!L57),IF('SCR-B3F-T'!L57='SCR-B3F-T'!J57+'SCR-B3F-T'!K57,0,1),0)</f>
        <v>0</v>
      </c>
      <c r="C468" s="319" t="s">
        <v>230</v>
      </c>
    </row>
    <row r="469" spans="1:3" ht="15">
      <c r="A469" s="922"/>
      <c r="B469" s="327">
        <f>IF(ISNUMBER('SCR-B3F-T'!L58),IF('SCR-B3F-T'!L58='SCR-B3F-T'!J58+'SCR-B3F-T'!K58,0,1),0)</f>
        <v>0</v>
      </c>
      <c r="C469" s="319" t="s">
        <v>231</v>
      </c>
    </row>
    <row r="470" spans="1:3" ht="15">
      <c r="A470" s="922"/>
      <c r="B470" s="327">
        <f>IF(ISNUMBER('SCR-B3F-T'!I59),IF('SCR-B3F-T'!I59=SUM('SCR-B3F-T'!I39:I58),0,1),0)</f>
        <v>0</v>
      </c>
      <c r="C470" s="319" t="s">
        <v>206</v>
      </c>
    </row>
    <row r="471" spans="1:3" ht="15">
      <c r="A471" s="922"/>
      <c r="B471" s="327">
        <f>IF(ISNUMBER('SCR-B3F-T'!J59),IF('SCR-B3F-T'!J59=SUM('SCR-B3F-T'!J39:J58),0,1),0)</f>
        <v>0</v>
      </c>
      <c r="C471" s="319" t="s">
        <v>208</v>
      </c>
    </row>
    <row r="472" spans="1:3" ht="15">
      <c r="A472" s="922"/>
      <c r="B472" s="327">
        <f>IF(ISNUMBER('SCR-B3F-T'!K59),IF('SCR-B3F-T'!K59=SUM('SCR-B3F-T'!K39:K58),0,1),0)</f>
        <v>0</v>
      </c>
      <c r="C472" s="319" t="s">
        <v>210</v>
      </c>
    </row>
    <row r="473" spans="1:3" ht="15">
      <c r="A473" s="922"/>
      <c r="B473" s="327">
        <f>IF(ISNUMBER('SCR-B3F-T'!L59),IF('SCR-B3F-T'!L59=SUM('SCR-B3F-T'!L39:L58),0,1),0)</f>
        <v>0</v>
      </c>
      <c r="C473" s="319" t="s">
        <v>5</v>
      </c>
    </row>
    <row r="474" spans="1:3" ht="15">
      <c r="A474" s="922"/>
      <c r="B474" s="327">
        <f>IF(ISNUMBER('SCR-B3F-T'!D74),IF('SCR-B3F-T'!D74=SUM('SCR-B3F-T'!D60:D73),0,1),0)</f>
        <v>0</v>
      </c>
      <c r="C474" s="319" t="s">
        <v>184</v>
      </c>
    </row>
    <row r="475" spans="1:3" ht="15">
      <c r="A475" s="922"/>
      <c r="B475" s="327">
        <f>IF(ISNUMBER('SCR-B3F-T'!D75),IF('SCR-B3F-T'!D75='SCR-B3F-T'!D59+'SCR-B3F-T'!D75,0,1),0)</f>
        <v>0</v>
      </c>
      <c r="C475" s="319" t="s">
        <v>185</v>
      </c>
    </row>
    <row r="476" spans="1:3" ht="15">
      <c r="A476" s="922"/>
      <c r="B476" s="327">
        <f>IF(ISNUMBER('SCR-B3F-T'!E74),IF('SCR-B3F-T'!E74=SUM('SCR-B3F-T'!E60:E73),0,1),0)</f>
        <v>0</v>
      </c>
      <c r="C476" s="319" t="s">
        <v>3</v>
      </c>
    </row>
    <row r="477" spans="1:3" ht="15">
      <c r="A477" s="922"/>
      <c r="B477" s="327">
        <f>IF(ISNUMBER('SCR-B3F-T'!E75),IF('SCR-B3F-T'!E75='SCR-B3F-T'!E59+'SCR-B3F-T'!E74,0,1),0)</f>
        <v>0</v>
      </c>
      <c r="C477" s="319" t="s">
        <v>4</v>
      </c>
    </row>
    <row r="478" spans="1:3" ht="15">
      <c r="A478" s="922"/>
      <c r="B478" s="327">
        <f>IF(ISNUMBER('SCR-B3F-T'!I75),IF('SCR-B3F-T'!I75='SCR-B3F-T'!I59+'SCR-B3F-T'!I74,0,1),0)</f>
        <v>0</v>
      </c>
      <c r="C478" s="319" t="s">
        <v>207</v>
      </c>
    </row>
    <row r="479" spans="1:3" ht="15">
      <c r="A479" s="922"/>
      <c r="B479" s="327">
        <f>IF(ISNUMBER('SCR-B3F-T'!I76),IF('SCR-B3F-T'!I76='SCR-B3F-T'!I75-'SCR-B3F-T'!I77,0,1),0)</f>
        <v>0</v>
      </c>
      <c r="C479" s="319" t="s">
        <v>838</v>
      </c>
    </row>
    <row r="480" spans="1:3" ht="15">
      <c r="A480" s="922"/>
      <c r="B480" s="327">
        <f>IF(ISNUMBER('SCR-B3F-T'!J75),IF('SCR-B3F-T'!J75='SCR-B3F-T'!J59+'SCR-B3F-T'!J74,0,1),0)</f>
        <v>0</v>
      </c>
      <c r="C480" s="319" t="s">
        <v>209</v>
      </c>
    </row>
    <row r="481" spans="1:3" ht="15">
      <c r="A481" s="922"/>
      <c r="B481" s="327">
        <f>IF(ISNUMBER('SCR-B3F-T'!K75),IF('SCR-B3F-T'!K75='SCR-B3F-T'!K59+'SCR-B3F-T'!K74,0,1),0)</f>
        <v>0</v>
      </c>
      <c r="C481" s="319" t="s">
        <v>211</v>
      </c>
    </row>
    <row r="482" spans="1:3" ht="15">
      <c r="A482" s="922"/>
      <c r="B482" s="327">
        <f>IF(ISNUMBER('SCR-B3F-T'!L75),IF('SCR-B3F-T'!L75='SCR-B3F-T'!L59+'SCR-B3F-T'!L74,0,1),0)</f>
        <v>0</v>
      </c>
      <c r="C482" s="319" t="s">
        <v>232</v>
      </c>
    </row>
    <row r="483" spans="1:3" ht="15">
      <c r="A483" s="922"/>
      <c r="B483" s="327">
        <f>IF(ISNUMBER('SCR-B3F-T'!L76),IF('SCR-B3F-T'!L76='SCR-B3F-T'!L75-'SCR-B3F-T'!L77,0,1),0)</f>
        <v>0</v>
      </c>
      <c r="C483" s="319" t="s">
        <v>839</v>
      </c>
    </row>
    <row r="484" spans="1:3" ht="15">
      <c r="A484" s="922"/>
      <c r="B484" s="327">
        <f>IF(ISNUMBER('SCR-B3F-T'!G82),IF('SCR-B3F-T'!G82='SCR-B3F-T'!F82/'SCR-B3F-T'!E82,0,1),0)</f>
        <v>0</v>
      </c>
      <c r="C484" s="319" t="s">
        <v>240</v>
      </c>
    </row>
    <row r="485" spans="1:3" ht="15">
      <c r="A485" s="922"/>
      <c r="B485" s="327">
        <f>IF(ISNUMBER('SCR-B3F-T'!G83),IF('SCR-B3F-T'!G83='SCR-B3F-T'!F83/'SCR-B3F-T'!E83,0,1),0)</f>
        <v>0</v>
      </c>
      <c r="C485" s="319" t="s">
        <v>241</v>
      </c>
    </row>
    <row r="486" spans="1:3" ht="15">
      <c r="A486" s="922"/>
      <c r="B486" s="327">
        <f>IF(ISNUMBER('SCR-B3F-T'!G84),IF('SCR-B3F-T'!G84='SCR-B3F-T'!F84/'SCR-B3F-T'!E84,0,1),0)</f>
        <v>0</v>
      </c>
      <c r="C486" s="319" t="s">
        <v>242</v>
      </c>
    </row>
    <row r="487" spans="1:3" ht="15">
      <c r="A487" s="922"/>
      <c r="B487" s="327">
        <f>IF(ISNUMBER('SCR-B3F-T'!G85),IF('SCR-B3F-T'!G85='SCR-B3F-T'!F85/'SCR-B3F-T'!E85,0,1),0)</f>
        <v>0</v>
      </c>
      <c r="C487" s="319" t="s">
        <v>243</v>
      </c>
    </row>
    <row r="488" spans="1:3" ht="15">
      <c r="A488" s="922"/>
      <c r="B488" s="327">
        <f>IF(ISNUMBER('SCR-B3F-T'!G86),IF('SCR-B3F-T'!G86='SCR-B3F-T'!F86/'SCR-B3F-T'!E86,0,1),0)</f>
        <v>0</v>
      </c>
      <c r="C488" s="319" t="s">
        <v>244</v>
      </c>
    </row>
    <row r="489" spans="1:3" ht="15">
      <c r="A489" s="922"/>
      <c r="B489" s="327">
        <f>IF(ISNUMBER('SCR-B3F-T'!G87),IF('SCR-B3F-T'!G87='SCR-B3F-T'!F87/'SCR-B3F-T'!E87,0,1),0)</f>
        <v>0</v>
      </c>
      <c r="C489" s="319" t="s">
        <v>245</v>
      </c>
    </row>
    <row r="490" spans="1:3" ht="15">
      <c r="A490" s="922"/>
      <c r="B490" s="327">
        <f>IF(ISNUMBER('SCR-B3F-T'!G88),IF('SCR-B3F-T'!G88='SCR-B3F-T'!F88/'SCR-B3F-T'!E88,0,1),0)</f>
        <v>0</v>
      </c>
      <c r="C490" s="319" t="s">
        <v>246</v>
      </c>
    </row>
    <row r="491" spans="1:3" ht="15">
      <c r="A491" s="922"/>
      <c r="B491" s="327">
        <f>IF(ISNUMBER('SCR-B3F-T'!G89),IF('SCR-B3F-T'!G89='SCR-B3F-T'!F89/'SCR-B3F-T'!E89,0,1),0)</f>
        <v>0</v>
      </c>
      <c r="C491" s="319" t="s">
        <v>247</v>
      </c>
    </row>
    <row r="492" spans="1:3" ht="15">
      <c r="A492" s="922"/>
      <c r="B492" s="327">
        <f>IF(ISNUMBER('SCR-B3F-T'!G90),IF('SCR-B3F-T'!G90='SCR-B3F-T'!F90/'SCR-B3F-T'!E90,0,1),0)</f>
        <v>0</v>
      </c>
      <c r="C492" s="319" t="s">
        <v>248</v>
      </c>
    </row>
    <row r="493" spans="1:3" ht="15">
      <c r="A493" s="922"/>
      <c r="B493" s="327">
        <f>IF(ISNUMBER('SCR-B3F-T'!G91),IF('SCR-B3F-T'!G91='SCR-B3F-T'!F91/'SCR-B3F-T'!E91,0,1),0)</f>
        <v>0</v>
      </c>
      <c r="C493" s="319" t="s">
        <v>249</v>
      </c>
    </row>
    <row r="494" spans="1:3" ht="15">
      <c r="A494" s="922"/>
      <c r="B494" s="327">
        <f>IF(ISNUMBER('SCR-B3F-T'!G92),IF('SCR-B3F-T'!G92='SCR-B3F-T'!F92/'SCR-B3F-T'!E92,0,1),0)</f>
        <v>0</v>
      </c>
      <c r="C494" s="319" t="s">
        <v>250</v>
      </c>
    </row>
    <row r="495" spans="1:3" ht="15">
      <c r="A495" s="922"/>
      <c r="B495" s="327">
        <f>IF(ISNUMBER('SCR-B3F-T'!G93),IF('SCR-B3F-T'!G93='SCR-B3F-T'!F93/'SCR-B3F-T'!E93,0,1),0)</f>
        <v>0</v>
      </c>
      <c r="C495" s="319" t="s">
        <v>251</v>
      </c>
    </row>
    <row r="496" spans="1:3" ht="15">
      <c r="A496" s="922"/>
      <c r="B496" s="327">
        <f>IF(ISNUMBER('SCR-B3F-T'!G94),IF('SCR-B3F-T'!G94='SCR-B3F-T'!F94/'SCR-B3F-T'!E94,0,1),0)</f>
        <v>0</v>
      </c>
      <c r="C496" s="319" t="s">
        <v>252</v>
      </c>
    </row>
    <row r="497" spans="1:3" ht="15">
      <c r="A497" s="922"/>
      <c r="B497" s="327">
        <f>IF(ISNUMBER('SCR-B3F-T'!G95),IF('SCR-B3F-T'!G95='SCR-B3F-T'!F95/'SCR-B3F-T'!E95,0,1),0)</f>
        <v>0</v>
      </c>
      <c r="C497" s="319" t="s">
        <v>253</v>
      </c>
    </row>
    <row r="498" spans="1:3" ht="15">
      <c r="A498" s="922"/>
      <c r="B498" s="327">
        <f>IF(ISNUMBER('SCR-B3F-T'!G96),IF('SCR-B3F-T'!G96='SCR-B3F-T'!F96/'SCR-B3F-T'!E96,0,1),0)</f>
        <v>0</v>
      </c>
      <c r="C498" s="319" t="s">
        <v>254</v>
      </c>
    </row>
    <row r="499" spans="1:3" ht="15">
      <c r="A499" s="922"/>
      <c r="B499" s="327">
        <f>IF(ISNUMBER('SCR-B3F-T'!G97),IF('SCR-B3F-T'!G97='SCR-B3F-T'!F97/'SCR-B3F-T'!E97,0,1),0)</f>
        <v>0</v>
      </c>
      <c r="C499" s="319" t="s">
        <v>255</v>
      </c>
    </row>
    <row r="500" spans="1:3" ht="15">
      <c r="A500" s="922"/>
      <c r="B500" s="327">
        <f>IF(ISNUMBER('SCR-B3F-T'!G98),IF('SCR-B3F-T'!G98='SCR-B3F-T'!F98/'SCR-B3F-T'!E98,0,1),0)</f>
        <v>0</v>
      </c>
      <c r="C500" s="319" t="s">
        <v>256</v>
      </c>
    </row>
    <row r="501" spans="1:3" ht="15">
      <c r="A501" s="922"/>
      <c r="B501" s="327">
        <f>IF(ISNUMBER('SCR-B3F-T'!G99),IF('SCR-B3F-T'!G99='SCR-B3F-T'!F99/'SCR-B3F-T'!E99,0,1),0)</f>
        <v>0</v>
      </c>
      <c r="C501" s="319" t="s">
        <v>257</v>
      </c>
    </row>
    <row r="502" spans="1:3" ht="15">
      <c r="A502" s="922"/>
      <c r="B502" s="327">
        <f>IF(ISNUMBER('SCR-B3F-T'!G100),IF('SCR-B3F-T'!G100='SCR-B3F-T'!F100/'SCR-B3F-T'!E100,0,1),0)</f>
        <v>0</v>
      </c>
      <c r="C502" s="319" t="s">
        <v>258</v>
      </c>
    </row>
    <row r="503" spans="1:3" ht="15">
      <c r="A503" s="922"/>
      <c r="B503" s="327">
        <f>IF(ISNUMBER('SCR-B3F-T'!G101),IF('SCR-B3F-T'!G101='SCR-B3F-T'!F101/'SCR-B3F-T'!E101,0,1),0)</f>
        <v>0</v>
      </c>
      <c r="C503" s="319" t="s">
        <v>259</v>
      </c>
    </row>
    <row r="504" spans="1:3" ht="15">
      <c r="A504" s="922"/>
      <c r="B504" s="327">
        <f>IF(ISNUMBER('SCR-B3F-T'!G102),IF('SCR-B3F-T'!G102='SCR-B3F-T'!F102/'SCR-B3F-T'!E102,0,1),0)</f>
        <v>0</v>
      </c>
      <c r="C504" s="319" t="s">
        <v>260</v>
      </c>
    </row>
    <row r="505" spans="1:3" ht="15">
      <c r="A505" s="922"/>
      <c r="B505" s="327">
        <f>IF(ISNUMBER('SCR-B3F-T'!D102),IF('SCR-B3F-T'!D102=SUM('SCR-B3F-T'!D82:D101),0,1),0)</f>
        <v>0</v>
      </c>
      <c r="C505" s="319" t="s">
        <v>233</v>
      </c>
    </row>
    <row r="506" spans="1:3" ht="15">
      <c r="A506" s="922"/>
      <c r="B506" s="327">
        <f>IF(ISNUMBER('SCR-B3F-T'!E102),IF('SCR-B3F-T'!E102=SUM('SCR-B3F-T'!E82:E101),0,1),0)</f>
        <v>0</v>
      </c>
      <c r="C506" s="319" t="s">
        <v>236</v>
      </c>
    </row>
    <row r="507" spans="1:3" ht="15">
      <c r="A507" s="922"/>
      <c r="B507" s="327">
        <f>IF(ISNUMBER('SCR-B3F-T'!F102),IF('SCR-B3F-T'!F102=SUM('SCR-B3F-T'!F82:F101),0,1),0)</f>
        <v>0</v>
      </c>
      <c r="C507" s="319" t="s">
        <v>239</v>
      </c>
    </row>
    <row r="508" spans="1:3" ht="15">
      <c r="A508" s="922"/>
      <c r="B508" s="327">
        <f>IF(ISNUMBER('SCR-B3F-T'!K82),IF('SCR-B3F-T'!K82='SCR-B3F-T'!H82-'SCR-B3F-T'!I82+'SCR-B3F-T'!J82,0,1),0)</f>
        <v>0</v>
      </c>
      <c r="C508" s="319" t="s">
        <v>33</v>
      </c>
    </row>
    <row r="509" spans="1:3" ht="15">
      <c r="A509" s="922"/>
      <c r="B509" s="327">
        <f>IF(ISNUMBER('SCR-B3F-T'!K83),IF('SCR-B3F-T'!K83='SCR-B3F-T'!H83-'SCR-B3F-T'!I83+'SCR-B3F-T'!J83,0,1),0)</f>
        <v>0</v>
      </c>
      <c r="C509" s="319" t="s">
        <v>34</v>
      </c>
    </row>
    <row r="510" spans="1:3" ht="15">
      <c r="A510" s="922"/>
      <c r="B510" s="327">
        <f>IF(ISNUMBER('SCR-B3F-T'!K84),IF('SCR-B3F-T'!K84='SCR-B3F-T'!H84-'SCR-B3F-T'!I84+'SCR-B3F-T'!J84,0,1),0)</f>
        <v>0</v>
      </c>
      <c r="C510" s="319" t="s">
        <v>35</v>
      </c>
    </row>
    <row r="511" spans="1:3" ht="15">
      <c r="A511" s="922"/>
      <c r="B511" s="327">
        <f>IF(ISNUMBER('SCR-B3F-T'!K85),IF('SCR-B3F-T'!K85='SCR-B3F-T'!H85-'SCR-B3F-T'!I85+'SCR-B3F-T'!J85,0,1),0)</f>
        <v>0</v>
      </c>
      <c r="C511" s="319" t="s">
        <v>36</v>
      </c>
    </row>
    <row r="512" spans="1:3" ht="15">
      <c r="A512" s="922"/>
      <c r="B512" s="327">
        <f>IF(ISNUMBER('SCR-B3F-T'!K86),IF('SCR-B3F-T'!K86='SCR-B3F-T'!H86-'SCR-B3F-T'!I86+'SCR-B3F-T'!J86,0,1),0)</f>
        <v>0</v>
      </c>
      <c r="C512" s="319" t="s">
        <v>37</v>
      </c>
    </row>
    <row r="513" spans="1:3" ht="15">
      <c r="A513" s="922"/>
      <c r="B513" s="327">
        <f>IF(ISNUMBER('SCR-B3F-T'!K87),IF('SCR-B3F-T'!K87='SCR-B3F-T'!H87-'SCR-B3F-T'!I87+'SCR-B3F-T'!J87,0,1),0)</f>
        <v>0</v>
      </c>
      <c r="C513" s="319" t="s">
        <v>38</v>
      </c>
    </row>
    <row r="514" spans="1:3" ht="15">
      <c r="A514" s="922"/>
      <c r="B514" s="327">
        <f>IF(ISNUMBER('SCR-B3F-T'!K88),IF('SCR-B3F-T'!K88='SCR-B3F-T'!H88-'SCR-B3F-T'!I88+'SCR-B3F-T'!J88,0,1),0)</f>
        <v>0</v>
      </c>
      <c r="C514" s="319" t="s">
        <v>39</v>
      </c>
    </row>
    <row r="515" spans="1:3" ht="15">
      <c r="A515" s="922"/>
      <c r="B515" s="327">
        <f>IF(ISNUMBER('SCR-B3F-T'!K89),IF('SCR-B3F-T'!K89='SCR-B3F-T'!H89-'SCR-B3F-T'!I89+'SCR-B3F-T'!J89,0,1),0)</f>
        <v>0</v>
      </c>
      <c r="C515" s="319" t="s">
        <v>40</v>
      </c>
    </row>
    <row r="516" spans="1:3" ht="15">
      <c r="A516" s="922"/>
      <c r="B516" s="327">
        <f>IF(ISNUMBER('SCR-B3F-T'!K90),IF('SCR-B3F-T'!K90='SCR-B3F-T'!H90-'SCR-B3F-T'!I90+'SCR-B3F-T'!J90,0,1),0)</f>
        <v>0</v>
      </c>
      <c r="C516" s="319" t="s">
        <v>41</v>
      </c>
    </row>
    <row r="517" spans="1:3" ht="15">
      <c r="A517" s="922"/>
      <c r="B517" s="327">
        <f>IF(ISNUMBER('SCR-B3F-T'!K91),IF('SCR-B3F-T'!K91='SCR-B3F-T'!H91-'SCR-B3F-T'!I91+'SCR-B3F-T'!J91,0,1),0)</f>
        <v>0</v>
      </c>
      <c r="C517" s="319" t="s">
        <v>42</v>
      </c>
    </row>
    <row r="518" spans="1:3" ht="15">
      <c r="A518" s="922"/>
      <c r="B518" s="327">
        <f>IF(ISNUMBER('SCR-B3F-T'!K92),IF('SCR-B3F-T'!K92='SCR-B3F-T'!H92-'SCR-B3F-T'!I92+'SCR-B3F-T'!J92,0,1),0)</f>
        <v>0</v>
      </c>
      <c r="C518" s="319" t="s">
        <v>43</v>
      </c>
    </row>
    <row r="519" spans="1:3" ht="15">
      <c r="A519" s="922"/>
      <c r="B519" s="327">
        <f>IF(ISNUMBER('SCR-B3F-T'!K93),IF('SCR-B3F-T'!K93='SCR-B3F-T'!H93-'SCR-B3F-T'!I93+'SCR-B3F-T'!J93,0,1),0)</f>
        <v>0</v>
      </c>
      <c r="C519" s="319" t="s">
        <v>44</v>
      </c>
    </row>
    <row r="520" spans="1:3" ht="15">
      <c r="A520" s="922"/>
      <c r="B520" s="327">
        <f>IF(ISNUMBER('SCR-B3F-T'!K94),IF('SCR-B3F-T'!K94='SCR-B3F-T'!H94-'SCR-B3F-T'!I94+'SCR-B3F-T'!J94,0,1),0)</f>
        <v>0</v>
      </c>
      <c r="C520" s="319" t="s">
        <v>45</v>
      </c>
    </row>
    <row r="521" spans="1:3" ht="15">
      <c r="A521" s="922"/>
      <c r="B521" s="327">
        <f>IF(ISNUMBER('SCR-B3F-T'!K95),IF('SCR-B3F-T'!K95='SCR-B3F-T'!H95-'SCR-B3F-T'!I95+'SCR-B3F-T'!J95,0,1),0)</f>
        <v>0</v>
      </c>
      <c r="C521" s="319" t="s">
        <v>46</v>
      </c>
    </row>
    <row r="522" spans="1:3" ht="15">
      <c r="A522" s="922"/>
      <c r="B522" s="327">
        <f>IF(ISNUMBER('SCR-B3F-T'!K96),IF('SCR-B3F-T'!K96='SCR-B3F-T'!H96-'SCR-B3F-T'!I96+'SCR-B3F-T'!J96,0,1),0)</f>
        <v>0</v>
      </c>
      <c r="C522" s="319" t="s">
        <v>47</v>
      </c>
    </row>
    <row r="523" spans="1:3" ht="15">
      <c r="A523" s="922"/>
      <c r="B523" s="327">
        <f>IF(ISNUMBER('SCR-B3F-T'!K97),IF('SCR-B3F-T'!K97='SCR-B3F-T'!H97-'SCR-B3F-T'!I97+'SCR-B3F-T'!J97,0,1),0)</f>
        <v>0</v>
      </c>
      <c r="C523" s="319" t="s">
        <v>48</v>
      </c>
    </row>
    <row r="524" spans="1:3" ht="15">
      <c r="A524" s="922"/>
      <c r="B524" s="327">
        <f>IF(ISNUMBER('SCR-B3F-T'!K98),IF('SCR-B3F-T'!K98='SCR-B3F-T'!H98-'SCR-B3F-T'!I98+'SCR-B3F-T'!J98,0,1),0)</f>
        <v>0</v>
      </c>
      <c r="C524" s="319" t="s">
        <v>49</v>
      </c>
    </row>
    <row r="525" spans="1:3" ht="15">
      <c r="A525" s="922"/>
      <c r="B525" s="327">
        <f>IF(ISNUMBER('SCR-B3F-T'!K99),IF('SCR-B3F-T'!K99='SCR-B3F-T'!H99-'SCR-B3F-T'!I99+'SCR-B3F-T'!J99,0,1),0)</f>
        <v>0</v>
      </c>
      <c r="C525" s="319" t="s">
        <v>50</v>
      </c>
    </row>
    <row r="526" spans="1:3" ht="15">
      <c r="A526" s="922"/>
      <c r="B526" s="327">
        <f>IF(ISNUMBER('SCR-B3F-T'!K100),IF('SCR-B3F-T'!K100='SCR-B3F-T'!H100-'SCR-B3F-T'!I100+'SCR-B3F-T'!J100,0,1),0)</f>
        <v>0</v>
      </c>
      <c r="C526" s="319" t="s">
        <v>51</v>
      </c>
    </row>
    <row r="527" spans="1:3" ht="15">
      <c r="A527" s="922"/>
      <c r="B527" s="327">
        <f>IF(ISNUMBER('SCR-B3F-T'!K101),IF('SCR-B3F-T'!K101='SCR-B3F-T'!H101-'SCR-B3F-T'!I101+'SCR-B3F-T'!J101,0,1),0)</f>
        <v>0</v>
      </c>
      <c r="C527" s="319" t="s">
        <v>52</v>
      </c>
    </row>
    <row r="528" spans="1:3" ht="15">
      <c r="A528" s="922"/>
      <c r="B528" s="327">
        <f>IF(ISNUMBER('SCR-B3F-T'!H102),IF('SCR-B3F-T'!H102=SUM('SCR-B3F-T'!H82:H101),0,1),0)</f>
        <v>0</v>
      </c>
      <c r="C528" s="319" t="s">
        <v>261</v>
      </c>
    </row>
    <row r="529" spans="1:3" ht="15">
      <c r="A529" s="922"/>
      <c r="B529" s="327">
        <f>IF(ISNUMBER('SCR-B3F-T'!I102),IF('SCR-B3F-T'!I102=SUM('SCR-B3F-T'!I82:I101),0,1),0)</f>
        <v>0</v>
      </c>
      <c r="C529" s="319" t="s">
        <v>263</v>
      </c>
    </row>
    <row r="530" spans="1:3" ht="15">
      <c r="A530" s="922"/>
      <c r="B530" s="327">
        <f>IF(ISNUMBER('SCR-B3F-T'!J102),IF('SCR-B3F-T'!J102=SUM('SCR-B3F-T'!J82:J101),0,1),0)</f>
        <v>0</v>
      </c>
      <c r="C530" s="319" t="s">
        <v>31</v>
      </c>
    </row>
    <row r="531" spans="1:3" ht="15">
      <c r="A531" s="922"/>
      <c r="B531" s="327">
        <f>IF(ISNUMBER('SCR-B3F-T'!K102),IF('SCR-B3F-T'!K102=SUM('SCR-B3F-T'!K82:K101),0,1),0)</f>
        <v>0</v>
      </c>
      <c r="C531" s="319" t="s">
        <v>53</v>
      </c>
    </row>
    <row r="532" spans="1:3" ht="15">
      <c r="A532" s="922"/>
      <c r="B532" s="327">
        <f>IF(ISNUMBER('SCR-B3F-T'!D117),IF('SCR-B3F-T'!D117=SUM('SCR-B3F-T'!D103:D116),0,1),0)</f>
        <v>0</v>
      </c>
      <c r="C532" s="319" t="s">
        <v>234</v>
      </c>
    </row>
    <row r="533" spans="1:3" ht="15">
      <c r="A533" s="922"/>
      <c r="B533" s="327">
        <f>IF(ISNUMBER('SCR-B3F-T'!D118),IF('SCR-B3F-T'!D118='SCR-B3F-T'!D102+'SCR-B3F-T'!D117,0,1),0)</f>
        <v>0</v>
      </c>
      <c r="C533" s="319" t="s">
        <v>235</v>
      </c>
    </row>
    <row r="534" spans="1:3" ht="15">
      <c r="A534" s="922"/>
      <c r="B534" s="327">
        <f>IF(ISNUMBER('SCR-B3F-T'!E117),IF('SCR-B3F-T'!E117=SUM('SCR-B3F-T'!E103:E116),0,1),0)</f>
        <v>0</v>
      </c>
      <c r="C534" s="319" t="s">
        <v>237</v>
      </c>
    </row>
    <row r="535" spans="1:3" ht="15">
      <c r="A535" s="922"/>
      <c r="B535" s="327">
        <f>IF(ISNUMBER('SCR-B3F-T'!E118),IF('SCR-B3F-T'!E118='SCR-B3F-T'!E102+'SCR-B3F-T'!E117,0,1),0)</f>
        <v>0</v>
      </c>
      <c r="C535" s="319" t="s">
        <v>238</v>
      </c>
    </row>
    <row r="536" spans="1:3" ht="15">
      <c r="A536" s="922"/>
      <c r="B536" s="327">
        <f>IF(ISNUMBER('SCR-B3F-T'!H118),IF('SCR-B3F-T'!H118='SCR-B3F-T'!H102+'SCR-B3F-T'!H117,0,1),0)</f>
        <v>0</v>
      </c>
      <c r="C536" s="319" t="s">
        <v>262</v>
      </c>
    </row>
    <row r="537" spans="1:3" ht="15">
      <c r="A537" s="922"/>
      <c r="B537" s="327">
        <f>IF(ISNUMBER('SCR-B3F-T'!H119),IF('SCR-B3F-T'!H119='SCR-B3F-T'!H118+'SCR-B3F-T'!H120,0,1),0)</f>
        <v>0</v>
      </c>
      <c r="C537" s="319" t="s">
        <v>840</v>
      </c>
    </row>
    <row r="538" spans="1:3" ht="15">
      <c r="A538" s="922"/>
      <c r="B538" s="327">
        <f>IF(ISNUMBER('SCR-B3F-T'!I118),IF('SCR-B3F-T'!I118='SCR-B3F-T'!I102+'SCR-B3F-T'!I117,0,1),0)</f>
        <v>0</v>
      </c>
      <c r="C538" s="319" t="s">
        <v>30</v>
      </c>
    </row>
    <row r="539" spans="1:3" ht="15">
      <c r="A539" s="922"/>
      <c r="B539" s="327">
        <f>IF(ISNUMBER('SCR-B3F-T'!J118),IF('SCR-B3F-T'!J118='SCR-B3F-T'!J102+'SCR-B3F-T'!J117,0,1),0)</f>
        <v>0</v>
      </c>
      <c r="C539" s="319" t="s">
        <v>32</v>
      </c>
    </row>
    <row r="540" spans="1:3" ht="15">
      <c r="A540" s="922"/>
      <c r="B540" s="327">
        <f>IF(ISNUMBER('SCR-B3F-T'!K117),IF('SCR-B3F-T'!K117='SCR-B3F-T'!H117-'SCR-B3F-T'!I117+'SCR-B3F-T'!J117,0,1),0)</f>
        <v>0</v>
      </c>
      <c r="C540" s="319" t="s">
        <v>841</v>
      </c>
    </row>
    <row r="541" spans="1:3" ht="15">
      <c r="A541" s="922"/>
      <c r="B541" s="327">
        <f>IF(ISNUMBER('SCR-B3F-T'!K118),IF('SCR-B3F-T'!K118='SCR-B3F-T'!K102+'SCR-B3F-T'!K117,0,1),0)</f>
        <v>0</v>
      </c>
      <c r="C541" s="319" t="s">
        <v>54</v>
      </c>
    </row>
    <row r="542" spans="1:3" ht="15">
      <c r="A542" s="922"/>
      <c r="B542" s="327">
        <f>IF(ISNUMBER('SCR-B3F-T'!K119),IF('SCR-B3F-T'!K119='SCR-B3F-T'!K118-'SCR-B3F-T'!K120,0,1),0)</f>
        <v>0</v>
      </c>
      <c r="C542" s="319" t="s">
        <v>842</v>
      </c>
    </row>
    <row r="543" spans="1:3" ht="15">
      <c r="A543" s="922"/>
      <c r="B543" s="327">
        <f>IF(ISNUMBER('SCR-B3F-T'!G125),IF('SCR-B3F-T'!G125='SCR-B3F-T'!F125/'SCR-B3F-T'!E125,0,1),0)</f>
        <v>0</v>
      </c>
      <c r="C543" s="319" t="s">
        <v>62</v>
      </c>
    </row>
    <row r="544" spans="1:3" ht="15">
      <c r="A544" s="922"/>
      <c r="B544" s="327">
        <f>IF(ISNUMBER('SCR-B3F-T'!G126),IF('SCR-B3F-T'!G126='SCR-B3F-T'!F126/'SCR-B3F-T'!E126,0,1),0)</f>
        <v>0</v>
      </c>
      <c r="C544" s="319" t="s">
        <v>63</v>
      </c>
    </row>
    <row r="545" spans="1:3" ht="15">
      <c r="A545" s="922"/>
      <c r="B545" s="327">
        <f>IF(ISNUMBER('SCR-B3F-T'!G127),IF('SCR-B3F-T'!G127='SCR-B3F-T'!F127/'SCR-B3F-T'!E127,0,1),0)</f>
        <v>0</v>
      </c>
      <c r="C545" s="319" t="s">
        <v>64</v>
      </c>
    </row>
    <row r="546" spans="1:3" ht="15">
      <c r="A546" s="922"/>
      <c r="B546" s="327">
        <f>IF(ISNUMBER('SCR-B3F-T'!G128),IF('SCR-B3F-T'!G128='SCR-B3F-T'!F128/'SCR-B3F-T'!E128,0,1),0)</f>
        <v>0</v>
      </c>
      <c r="C546" s="319" t="s">
        <v>65</v>
      </c>
    </row>
    <row r="547" spans="1:3" ht="15">
      <c r="A547" s="922"/>
      <c r="B547" s="327">
        <f>IF(ISNUMBER('SCR-B3F-T'!G129),IF('SCR-B3F-T'!G129='SCR-B3F-T'!F129/'SCR-B3F-T'!E129,0,1),0)</f>
        <v>0</v>
      </c>
      <c r="C547" s="319" t="s">
        <v>66</v>
      </c>
    </row>
    <row r="548" spans="1:3" ht="15">
      <c r="A548" s="922"/>
      <c r="B548" s="327">
        <f>IF(ISNUMBER('SCR-B3F-T'!G130),IF('SCR-B3F-T'!G130='SCR-B3F-T'!F130/'SCR-B3F-T'!E130,0,1),0)</f>
        <v>0</v>
      </c>
      <c r="C548" s="319" t="s">
        <v>67</v>
      </c>
    </row>
    <row r="549" spans="1:3" ht="15">
      <c r="A549" s="922"/>
      <c r="B549" s="327">
        <f>IF(ISNUMBER('SCR-B3F-T'!G131),IF('SCR-B3F-T'!G131='SCR-B3F-T'!F131/'SCR-B3F-T'!E131,0,1),0)</f>
        <v>0</v>
      </c>
      <c r="C549" s="319" t="s">
        <v>68</v>
      </c>
    </row>
    <row r="550" spans="1:3" ht="15">
      <c r="A550" s="922"/>
      <c r="B550" s="327">
        <f>IF(ISNUMBER('SCR-B3F-T'!G132),IF('SCR-B3F-T'!G132='SCR-B3F-T'!F132/'SCR-B3F-T'!E132,0,1),0)</f>
        <v>0</v>
      </c>
      <c r="C550" s="319" t="s">
        <v>69</v>
      </c>
    </row>
    <row r="551" spans="1:3" ht="15">
      <c r="A551" s="922"/>
      <c r="B551" s="327">
        <f>IF(ISNUMBER('SCR-B3F-T'!G133),IF('SCR-B3F-T'!G133='SCR-B3F-T'!F133/'SCR-B3F-T'!E133,0,1),0)</f>
        <v>0</v>
      </c>
      <c r="C551" s="319" t="s">
        <v>70</v>
      </c>
    </row>
    <row r="552" spans="1:3" ht="15">
      <c r="A552" s="922"/>
      <c r="B552" s="327">
        <f>IF(ISNUMBER('SCR-B3F-T'!G134),IF('SCR-B3F-T'!G134='SCR-B3F-T'!F134/'SCR-B3F-T'!E134,0,1),0)</f>
        <v>0</v>
      </c>
      <c r="C552" s="319" t="s">
        <v>71</v>
      </c>
    </row>
    <row r="553" spans="1:3" ht="15">
      <c r="A553" s="922"/>
      <c r="B553" s="327">
        <f>IF(ISNUMBER('SCR-B3F-T'!G135),IF('SCR-B3F-T'!G135='SCR-B3F-T'!F135/'SCR-B3F-T'!E135,0,1),0)</f>
        <v>0</v>
      </c>
      <c r="C553" s="319" t="s">
        <v>72</v>
      </c>
    </row>
    <row r="554" spans="1:3" ht="15">
      <c r="A554" s="922"/>
      <c r="B554" s="327">
        <f>IF(ISNUMBER('SCR-B3F-T'!G136),IF('SCR-B3F-T'!G136='SCR-B3F-T'!F136/'SCR-B3F-T'!E136,0,1),0)</f>
        <v>0</v>
      </c>
      <c r="C554" s="319" t="s">
        <v>73</v>
      </c>
    </row>
    <row r="555" spans="1:3" ht="15">
      <c r="A555" s="922"/>
      <c r="B555" s="327">
        <f>IF(ISNUMBER('SCR-B3F-T'!G137),IF('SCR-B3F-T'!G137='SCR-B3F-T'!F137/'SCR-B3F-T'!E137,0,1),0)</f>
        <v>0</v>
      </c>
      <c r="C555" s="319" t="s">
        <v>74</v>
      </c>
    </row>
    <row r="556" spans="1:3" ht="15">
      <c r="A556" s="922"/>
      <c r="B556" s="327">
        <f>IF(ISNUMBER('SCR-B3F-T'!G138),IF('SCR-B3F-T'!G138='SCR-B3F-T'!F138/'SCR-B3F-T'!E138,0,1),0)</f>
        <v>0</v>
      </c>
      <c r="C556" s="319" t="s">
        <v>75</v>
      </c>
    </row>
    <row r="557" spans="1:3" ht="15">
      <c r="A557" s="922"/>
      <c r="B557" s="327">
        <f>IF(ISNUMBER('SCR-B3F-T'!G139),IF('SCR-B3F-T'!G139='SCR-B3F-T'!F139/'SCR-B3F-T'!E139,0,1),0)</f>
        <v>0</v>
      </c>
      <c r="C557" s="319" t="s">
        <v>76</v>
      </c>
    </row>
    <row r="558" spans="1:3" ht="15">
      <c r="A558" s="922"/>
      <c r="B558" s="327">
        <f>IF(ISNUMBER('SCR-B3F-T'!D139),IF('SCR-B3F-T'!D139=SUM('SCR-B3F-T'!D125:D138),0,1),0)</f>
        <v>0</v>
      </c>
      <c r="C558" s="319" t="s">
        <v>55</v>
      </c>
    </row>
    <row r="559" spans="1:3" ht="15">
      <c r="A559" s="922"/>
      <c r="B559" s="327">
        <f>IF(ISNUMBER('SCR-B3F-T'!E139),IF('SCR-B3F-T'!E139=SUM('SCR-B3F-T'!E125:E138),0,1),0)</f>
        <v>0</v>
      </c>
      <c r="C559" s="319" t="s">
        <v>58</v>
      </c>
    </row>
    <row r="560" spans="1:3" ht="15">
      <c r="A560" s="922"/>
      <c r="B560" s="327">
        <f>IF(ISNUMBER('SCR-B3F-T'!F139),IF('SCR-B3F-T'!F139=SUM('SCR-B3F-T'!F125:F138),0,1),0)</f>
        <v>0</v>
      </c>
      <c r="C560" s="319" t="s">
        <v>61</v>
      </c>
    </row>
    <row r="561" spans="1:3" ht="15">
      <c r="A561" s="922"/>
      <c r="B561" s="327">
        <f>IF(ISNUMBER('SCR-B3F-T'!L125),IF('SCR-B3F-T'!L125='SCR-B3F-T'!I125-'SCR-B3F-T'!J125+'SCR-B3F-T'!K125,0,1),0)</f>
        <v>0</v>
      </c>
      <c r="C561" s="319" t="s">
        <v>83</v>
      </c>
    </row>
    <row r="562" spans="1:3" ht="15">
      <c r="A562" s="922"/>
      <c r="B562" s="327">
        <f>IF(ISNUMBER('SCR-B3F-T'!L126),IF('SCR-B3F-T'!L126='SCR-B3F-T'!I126-'SCR-B3F-T'!J126+'SCR-B3F-T'!K126,0,1),0)</f>
        <v>0</v>
      </c>
      <c r="C562" s="319" t="s">
        <v>84</v>
      </c>
    </row>
    <row r="563" spans="1:3" ht="15">
      <c r="A563" s="922"/>
      <c r="B563" s="327">
        <f>IF(ISNUMBER('SCR-B3F-T'!L127),IF('SCR-B3F-T'!L127='SCR-B3F-T'!I127-'SCR-B3F-T'!J127+'SCR-B3F-T'!K127,0,1),0)</f>
        <v>0</v>
      </c>
      <c r="C563" s="319" t="s">
        <v>85</v>
      </c>
    </row>
    <row r="564" spans="1:3" ht="15">
      <c r="A564" s="922"/>
      <c r="B564" s="327">
        <f>IF(ISNUMBER('SCR-B3F-T'!L128),IF('SCR-B3F-T'!L128='SCR-B3F-T'!I128-'SCR-B3F-T'!J128+'SCR-B3F-T'!K128,0,1),0)</f>
        <v>0</v>
      </c>
      <c r="C564" s="319" t="s">
        <v>86</v>
      </c>
    </row>
    <row r="565" spans="1:3" ht="15">
      <c r="A565" s="922"/>
      <c r="B565" s="327">
        <f>IF(ISNUMBER('SCR-B3F-T'!L129),IF('SCR-B3F-T'!L129='SCR-B3F-T'!I129-'SCR-B3F-T'!J129+'SCR-B3F-T'!K129,0,1),0)</f>
        <v>0</v>
      </c>
      <c r="C565" s="319" t="s">
        <v>87</v>
      </c>
    </row>
    <row r="566" spans="1:3" ht="15">
      <c r="A566" s="922"/>
      <c r="B566" s="327">
        <f>IF(ISNUMBER('SCR-B3F-T'!L130),IF('SCR-B3F-T'!L130='SCR-B3F-T'!I130-'SCR-B3F-T'!J130+'SCR-B3F-T'!K130,0,1),0)</f>
        <v>0</v>
      </c>
      <c r="C566" s="319" t="s">
        <v>88</v>
      </c>
    </row>
    <row r="567" spans="1:3" ht="15">
      <c r="A567" s="922"/>
      <c r="B567" s="327">
        <f>IF(ISNUMBER('SCR-B3F-T'!L131),IF('SCR-B3F-T'!L131='SCR-B3F-T'!I131-'SCR-B3F-T'!J131+'SCR-B3F-T'!K131,0,1),0)</f>
        <v>0</v>
      </c>
      <c r="C567" s="319" t="s">
        <v>89</v>
      </c>
    </row>
    <row r="568" spans="1:3" ht="15">
      <c r="A568" s="922"/>
      <c r="B568" s="327">
        <f>IF(ISNUMBER('SCR-B3F-T'!L132),IF('SCR-B3F-T'!L132='SCR-B3F-T'!I132-'SCR-B3F-T'!J132+'SCR-B3F-T'!K132,0,1),0)</f>
        <v>0</v>
      </c>
      <c r="C568" s="319" t="s">
        <v>90</v>
      </c>
    </row>
    <row r="569" spans="1:3" ht="15">
      <c r="A569" s="922"/>
      <c r="B569" s="327">
        <f>IF(ISNUMBER('SCR-B3F-T'!L133),IF('SCR-B3F-T'!L133='SCR-B3F-T'!I133-'SCR-B3F-T'!J133+'SCR-B3F-T'!K133,0,1),0)</f>
        <v>0</v>
      </c>
      <c r="C569" s="319" t="s">
        <v>91</v>
      </c>
    </row>
    <row r="570" spans="1:3" ht="15">
      <c r="A570" s="922"/>
      <c r="B570" s="327">
        <f>IF(ISNUMBER('SCR-B3F-T'!L134),IF('SCR-B3F-T'!L134='SCR-B3F-T'!I134-'SCR-B3F-T'!J134+'SCR-B3F-T'!K134,0,1),0)</f>
        <v>0</v>
      </c>
      <c r="C570" s="319" t="s">
        <v>92</v>
      </c>
    </row>
    <row r="571" spans="1:3" ht="15">
      <c r="A571" s="922"/>
      <c r="B571" s="327">
        <f>IF(ISNUMBER('SCR-B3F-T'!L135),IF('SCR-B3F-T'!L135='SCR-B3F-T'!I135-'SCR-B3F-T'!J135+'SCR-B3F-T'!K135,0,1),0)</f>
        <v>0</v>
      </c>
      <c r="C571" s="319" t="s">
        <v>93</v>
      </c>
    </row>
    <row r="572" spans="1:3" ht="15">
      <c r="A572" s="922"/>
      <c r="B572" s="327">
        <f>IF(ISNUMBER('SCR-B3F-T'!L136),IF('SCR-B3F-T'!L136='SCR-B3F-T'!I136-'SCR-B3F-T'!J136+'SCR-B3F-T'!K136,0,1),0)</f>
        <v>0</v>
      </c>
      <c r="C572" s="319" t="s">
        <v>94</v>
      </c>
    </row>
    <row r="573" spans="1:3" ht="15">
      <c r="A573" s="922"/>
      <c r="B573" s="327">
        <f>IF(ISNUMBER('SCR-B3F-T'!L137),IF('SCR-B3F-T'!L137='SCR-B3F-T'!I137-'SCR-B3F-T'!J137+'SCR-B3F-T'!K137,0,1),0)</f>
        <v>0</v>
      </c>
      <c r="C573" s="319" t="s">
        <v>95</v>
      </c>
    </row>
    <row r="574" spans="1:3" ht="15">
      <c r="A574" s="922"/>
      <c r="B574" s="327">
        <f>IF(ISNUMBER('SCR-B3F-T'!L138),IF('SCR-B3F-T'!L138='SCR-B3F-T'!I138-'SCR-B3F-T'!J138+'SCR-B3F-T'!K138,0,1),0)</f>
        <v>0</v>
      </c>
      <c r="C574" s="319" t="s">
        <v>96</v>
      </c>
    </row>
    <row r="575" spans="1:3" ht="15">
      <c r="A575" s="922"/>
      <c r="B575" s="327">
        <f>IF(ISNUMBER('SCR-B3F-T'!I139),IF('SCR-B3F-T'!I139=SUM('SCR-B3F-T'!I125:I138),0,1),0)</f>
        <v>0</v>
      </c>
      <c r="C575" s="319" t="s">
        <v>77</v>
      </c>
    </row>
    <row r="576" spans="1:3" ht="15">
      <c r="A576" s="922"/>
      <c r="B576" s="327">
        <f>IF(ISNUMBER('SCR-B3F-T'!J139),IF('SCR-B3F-T'!J139=SUM('SCR-B3F-T'!J125:J138),0,1),0)</f>
        <v>0</v>
      </c>
      <c r="C576" s="319" t="s">
        <v>79</v>
      </c>
    </row>
    <row r="577" spans="1:3" ht="15">
      <c r="A577" s="922"/>
      <c r="B577" s="327">
        <f>IF(ISNUMBER('SCR-B3F-T'!K139),IF('SCR-B3F-T'!K139=SUM('SCR-B3F-T'!K125:K138),0,1),0)</f>
        <v>0</v>
      </c>
      <c r="C577" s="319" t="s">
        <v>81</v>
      </c>
    </row>
    <row r="578" spans="1:3" ht="15">
      <c r="A578" s="922"/>
      <c r="B578" s="327">
        <f>IF(ISNUMBER('SCR-B3F-T'!L139),IF('SCR-B3F-T'!L139=SUM('SCR-B3F-T'!L125:L138),0,1),0)</f>
        <v>0</v>
      </c>
      <c r="C578" s="319" t="s">
        <v>97</v>
      </c>
    </row>
    <row r="579" spans="1:3" ht="15">
      <c r="A579" s="922"/>
      <c r="B579" s="327">
        <f>IF(ISNUMBER('SCR-B3F-T'!D154),IF('SCR-B3F-T'!D154=SUM('SCR-B3F-T'!D140:D153),0,1),0)</f>
        <v>0</v>
      </c>
      <c r="C579" s="319" t="s">
        <v>56</v>
      </c>
    </row>
    <row r="580" spans="1:3" ht="15">
      <c r="A580" s="922"/>
      <c r="B580" s="327">
        <f>IF(ISNUMBER('SCR-B3F-T'!D155),IF('SCR-B3F-T'!D155='SCR-B3F-T'!D139+'SCR-B3F-T'!D154,0,1),0)</f>
        <v>0</v>
      </c>
      <c r="C580" s="319" t="s">
        <v>57</v>
      </c>
    </row>
    <row r="581" spans="1:3" ht="15">
      <c r="A581" s="922"/>
      <c r="B581" s="327">
        <f>IF(ISNUMBER('SCR-B3F-T'!E154),IF('SCR-B3F-T'!E154=SUM('SCR-B3F-T'!E140:E153),0,1),0)</f>
        <v>0</v>
      </c>
      <c r="C581" s="319" t="s">
        <v>59</v>
      </c>
    </row>
    <row r="582" spans="1:3" ht="15">
      <c r="A582" s="922"/>
      <c r="B582" s="327">
        <f>IF(ISNUMBER('SCR-B3F-T'!E155),IF('SCR-B3F-T'!E155='SCR-B3F-T'!E139+'SCR-B3F-T'!E154,0,1),0)</f>
        <v>0</v>
      </c>
      <c r="C582" s="319" t="s">
        <v>60</v>
      </c>
    </row>
    <row r="583" spans="1:3" ht="15">
      <c r="A583" s="922"/>
      <c r="B583" s="327">
        <f>IF(ISNUMBER('SCR-B3F-T'!I155),IF('SCR-B3F-T'!I155='SCR-B3F-T'!I139+'SCR-B3F-T'!I154,0,1),0)</f>
        <v>0</v>
      </c>
      <c r="C583" s="319" t="s">
        <v>78</v>
      </c>
    </row>
    <row r="584" spans="1:3" ht="15">
      <c r="A584" s="922"/>
      <c r="B584" s="327">
        <f>IF(ISNUMBER('SCR-B3F-T'!I156),IF('SCR-B3F-T'!I156='SCR-B3F-T'!I155-'SCR-B3F-T'!I157,0,1),0)</f>
        <v>0</v>
      </c>
      <c r="C584" s="319" t="s">
        <v>843</v>
      </c>
    </row>
    <row r="585" spans="1:3" ht="15">
      <c r="A585" s="922"/>
      <c r="B585" s="327">
        <f>IF(ISNUMBER('SCR-B3F-T'!J155),IF('SCR-B3F-T'!J155='SCR-B3F-T'!J139+'SCR-B3F-T'!J154,0,1),0)</f>
        <v>0</v>
      </c>
      <c r="C585" s="319" t="s">
        <v>80</v>
      </c>
    </row>
    <row r="586" spans="1:3" ht="15">
      <c r="A586" s="922"/>
      <c r="B586" s="327">
        <f>IF(ISNUMBER('SCR-B3F-T'!K155),IF('SCR-B3F-T'!K155='SCR-B3F-T'!K139+'SCR-B3F-T'!K154,0,1),0)</f>
        <v>0</v>
      </c>
      <c r="C586" s="319" t="s">
        <v>82</v>
      </c>
    </row>
    <row r="587" spans="1:3" ht="15">
      <c r="A587" s="922"/>
      <c r="B587" s="327">
        <f>IF(ISNUMBER('SCR-B3F-T'!L154),IF('SCR-B3F-T'!L154='SCR-B3F-T'!I154-'SCR-B3F-T'!J154+'SCR-B3F-T'!K154,0,1),0)</f>
        <v>0</v>
      </c>
      <c r="C587" s="319" t="s">
        <v>844</v>
      </c>
    </row>
    <row r="588" spans="1:3" ht="15">
      <c r="A588" s="922"/>
      <c r="B588" s="327">
        <f>IF(ISNUMBER('SCR-B3F-T'!L155),IF('SCR-B3F-T'!L155='SCR-B3F-T'!L139+'SCR-B3F-T'!L154,0,1),0)</f>
        <v>0</v>
      </c>
      <c r="C588" s="319" t="s">
        <v>98</v>
      </c>
    </row>
    <row r="589" spans="1:3" ht="15">
      <c r="A589" s="922"/>
      <c r="B589" s="327">
        <f>IF(ISNUMBER('SCR-B3F-T'!L156),IF('SCR-B3F-T'!L156='SCR-B3F-T'!L155-'SCR-B3F-T'!L157,0,1),0)</f>
        <v>0</v>
      </c>
      <c r="C589" s="319" t="s">
        <v>845</v>
      </c>
    </row>
    <row r="590" spans="1:3" ht="15">
      <c r="A590" s="922"/>
      <c r="B590" s="327">
        <f>IF(ISNUMBER('SCR-B3F-T'!D171),IF('SCR-B3F-T'!D171=SUM('SCR-B3F-T'!D162:D170),0,1),0)</f>
        <v>0</v>
      </c>
      <c r="C590" s="319" t="s">
        <v>99</v>
      </c>
    </row>
    <row r="591" spans="1:3" ht="15">
      <c r="A591" s="922"/>
      <c r="B591" s="327">
        <f>IF(ISNUMBER('SCR-B3F-T'!E171),IF('SCR-B3F-T'!E171=SUM('SCR-B3F-T'!E162:E170),0,1),0)</f>
        <v>0</v>
      </c>
      <c r="C591" s="319" t="s">
        <v>102</v>
      </c>
    </row>
    <row r="592" spans="1:3" ht="15">
      <c r="A592" s="922"/>
      <c r="B592" s="327">
        <f>IF(ISNUMBER('SCR-B3F-T'!F171),IF('SCR-B3F-T'!F171=SUM('SCR-B3F-T'!F162:F170),0,1),0)</f>
        <v>0</v>
      </c>
      <c r="C592" s="319" t="s">
        <v>105</v>
      </c>
    </row>
    <row r="593" spans="1:3" ht="15">
      <c r="A593" s="922"/>
      <c r="B593" s="327">
        <f>IF(ISNUMBER('SCR-B3F-T'!G162),IF('SCR-B3F-T'!G162='SCR-B3F-T'!F162/'SCR-B3F-T'!E162,0,1),0)</f>
        <v>0</v>
      </c>
      <c r="C593" s="319" t="s">
        <v>106</v>
      </c>
    </row>
    <row r="594" spans="1:3" ht="15">
      <c r="A594" s="922"/>
      <c r="B594" s="327">
        <f>IF(ISNUMBER('SCR-B3F-T'!G163),IF('SCR-B3F-T'!G163='SCR-B3F-T'!F163/'SCR-B3F-T'!E163,0,1),0)</f>
        <v>0</v>
      </c>
      <c r="C594" s="319" t="s">
        <v>107</v>
      </c>
    </row>
    <row r="595" spans="1:3" ht="15">
      <c r="A595" s="922"/>
      <c r="B595" s="327">
        <f>IF(ISNUMBER('SCR-B3F-T'!G164),IF('SCR-B3F-T'!G164='SCR-B3F-T'!F164/'SCR-B3F-T'!E164,0,1),0)</f>
        <v>0</v>
      </c>
      <c r="C595" s="319" t="s">
        <v>108</v>
      </c>
    </row>
    <row r="596" spans="1:3" ht="15">
      <c r="A596" s="922"/>
      <c r="B596" s="327">
        <f>IF(ISNUMBER('SCR-B3F-T'!G165),IF('SCR-B3F-T'!G165='SCR-B3F-T'!F165/'SCR-B3F-T'!E165,0,1),0)</f>
        <v>0</v>
      </c>
      <c r="C596" s="319" t="s">
        <v>109</v>
      </c>
    </row>
    <row r="597" spans="1:3" ht="15">
      <c r="A597" s="922"/>
      <c r="B597" s="327">
        <f>IF(ISNUMBER('SCR-B3F-T'!G166),IF('SCR-B3F-T'!G166='SCR-B3F-T'!F166/'SCR-B3F-T'!E166,0,1),0)</f>
        <v>0</v>
      </c>
      <c r="C597" s="319" t="s">
        <v>110</v>
      </c>
    </row>
    <row r="598" spans="1:3" ht="15">
      <c r="A598" s="922"/>
      <c r="B598" s="327">
        <f>IF(ISNUMBER('SCR-B3F-T'!G167),IF('SCR-B3F-T'!G167='SCR-B3F-T'!F167/'SCR-B3F-T'!E167,0,1),0)</f>
        <v>0</v>
      </c>
      <c r="C598" s="319" t="s">
        <v>111</v>
      </c>
    </row>
    <row r="599" spans="1:3" ht="15">
      <c r="A599" s="922"/>
      <c r="B599" s="327">
        <f>IF(ISNUMBER('SCR-B3F-T'!G168),IF('SCR-B3F-T'!G168='SCR-B3F-T'!F168/'SCR-B3F-T'!E168,0,1),0)</f>
        <v>0</v>
      </c>
      <c r="C599" s="319" t="s">
        <v>112</v>
      </c>
    </row>
    <row r="600" spans="1:3" ht="15">
      <c r="A600" s="922"/>
      <c r="B600" s="327">
        <f>IF(ISNUMBER('SCR-B3F-T'!G169),IF('SCR-B3F-T'!G169='SCR-B3F-T'!F169/'SCR-B3F-T'!E169,0,1),0)</f>
        <v>0</v>
      </c>
      <c r="C600" s="319" t="s">
        <v>113</v>
      </c>
    </row>
    <row r="601" spans="1:3" ht="15">
      <c r="A601" s="922"/>
      <c r="B601" s="327">
        <f>IF(ISNUMBER('SCR-B3F-T'!G170),IF('SCR-B3F-T'!G170='SCR-B3F-T'!F170/'SCR-B3F-T'!E170,0,1),0)</f>
        <v>0</v>
      </c>
      <c r="C601" s="319" t="s">
        <v>114</v>
      </c>
    </row>
    <row r="602" spans="1:3" ht="15">
      <c r="A602" s="922"/>
      <c r="B602" s="327">
        <f>IF(ISNUMBER('SCR-B3F-T'!G171),IF('SCR-B3F-T'!G171='SCR-B3F-T'!F171/'SCR-B3F-T'!E171,0,1),0)</f>
        <v>0</v>
      </c>
      <c r="C602" s="319" t="s">
        <v>115</v>
      </c>
    </row>
    <row r="603" spans="1:3" ht="15">
      <c r="A603" s="922"/>
      <c r="B603" s="327">
        <f>IF(ISNUMBER('SCR-B3F-T'!I171),IF('SCR-B3F-T'!I171=SUM('SCR-B3F-T'!I162:I170),0,1),0)</f>
        <v>0</v>
      </c>
      <c r="C603" s="319" t="s">
        <v>116</v>
      </c>
    </row>
    <row r="604" spans="1:3" ht="15">
      <c r="A604" s="922"/>
      <c r="B604" s="327">
        <f>IF(ISNUMBER('SCR-B3F-T'!J171),IF('SCR-B3F-T'!J171=SUM('SCR-B3F-T'!J162:J170),0,1),0)</f>
        <v>0</v>
      </c>
      <c r="C604" s="319" t="s">
        <v>118</v>
      </c>
    </row>
    <row r="605" spans="1:3" ht="15">
      <c r="A605" s="922"/>
      <c r="B605" s="327">
        <f>IF(ISNUMBER('SCR-B3F-T'!K171),IF('SCR-B3F-T'!K171=SUM('SCR-B3F-T'!K162:K170),0,1),0)</f>
        <v>0</v>
      </c>
      <c r="C605" s="319" t="s">
        <v>120</v>
      </c>
    </row>
    <row r="606" spans="1:3" ht="15">
      <c r="A606" s="922"/>
      <c r="B606" s="327">
        <f>IF(ISNUMBER('SCR-B3F-T'!L171),IF('SCR-B3F-T'!L171=SUM('SCR-B3F-T'!L162:L170),0,1),0)</f>
        <v>0</v>
      </c>
      <c r="C606" s="319" t="s">
        <v>131</v>
      </c>
    </row>
    <row r="607" spans="1:3" ht="15">
      <c r="A607" s="922"/>
      <c r="B607" s="327">
        <f>IF(ISNUMBER('SCR-B3F-T'!L162),IF('SCR-B3F-T'!L162='SCR-B3F-T'!I162-'SCR-B3F-T'!J162+'SCR-B3F-T'!K162,0,1),0)</f>
        <v>0</v>
      </c>
      <c r="C607" s="319" t="s">
        <v>122</v>
      </c>
    </row>
    <row r="608" spans="1:3" ht="15">
      <c r="A608" s="922"/>
      <c r="B608" s="327">
        <f>IF(ISNUMBER('SCR-B3F-T'!L163),IF('SCR-B3F-T'!L163='SCR-B3F-T'!I163-'SCR-B3F-T'!J163+'SCR-B3F-T'!K163,0,1),0)</f>
        <v>0</v>
      </c>
      <c r="C608" s="319" t="s">
        <v>123</v>
      </c>
    </row>
    <row r="609" spans="1:3" ht="15">
      <c r="A609" s="922"/>
      <c r="B609" s="327">
        <f>IF(ISNUMBER('SCR-B3F-T'!L164),IF('SCR-B3F-T'!L164='SCR-B3F-T'!I164-'SCR-B3F-T'!J164+'SCR-B3F-T'!K164,0,1),0)</f>
        <v>0</v>
      </c>
      <c r="C609" s="319" t="s">
        <v>124</v>
      </c>
    </row>
    <row r="610" spans="1:3" ht="15">
      <c r="A610" s="922"/>
      <c r="B610" s="327">
        <f>IF(ISNUMBER('SCR-B3F-T'!L165),IF('SCR-B3F-T'!L165='SCR-B3F-T'!I165-'SCR-B3F-T'!J165+'SCR-B3F-T'!K165,0,1),0)</f>
        <v>0</v>
      </c>
      <c r="C610" s="319" t="s">
        <v>125</v>
      </c>
    </row>
    <row r="611" spans="1:3" ht="15">
      <c r="A611" s="922"/>
      <c r="B611" s="327">
        <f>IF(ISNUMBER('SCR-B3F-T'!L166),IF('SCR-B3F-T'!L166='SCR-B3F-T'!I166-'SCR-B3F-T'!J166+'SCR-B3F-T'!K166,0,1),0)</f>
        <v>0</v>
      </c>
      <c r="C611" s="319" t="s">
        <v>126</v>
      </c>
    </row>
    <row r="612" spans="1:3" ht="15">
      <c r="A612" s="922"/>
      <c r="B612" s="327">
        <f>IF(ISNUMBER('SCR-B3F-T'!L167),IF('SCR-B3F-T'!L167='SCR-B3F-T'!I167-'SCR-B3F-T'!J167+'SCR-B3F-T'!K167,0,1),0)</f>
        <v>0</v>
      </c>
      <c r="C612" s="319" t="s">
        <v>127</v>
      </c>
    </row>
    <row r="613" spans="1:3" ht="15">
      <c r="A613" s="922"/>
      <c r="B613" s="327">
        <f>IF(ISNUMBER('SCR-B3F-T'!L168),IF('SCR-B3F-T'!L168='SCR-B3F-T'!I168-'SCR-B3F-T'!J168+'SCR-B3F-T'!K168,0,1),0)</f>
        <v>0</v>
      </c>
      <c r="C613" s="319" t="s">
        <v>128</v>
      </c>
    </row>
    <row r="614" spans="1:3" ht="15">
      <c r="A614" s="922"/>
      <c r="B614" s="327">
        <f>IF(ISNUMBER('SCR-B3F-T'!L169),IF('SCR-B3F-T'!L169='SCR-B3F-T'!I169-'SCR-B3F-T'!J169+'SCR-B3F-T'!K169,0,1),0)</f>
        <v>0</v>
      </c>
      <c r="C614" s="319" t="s">
        <v>129</v>
      </c>
    </row>
    <row r="615" spans="1:3" ht="15">
      <c r="A615" s="922"/>
      <c r="B615" s="327">
        <f>IF(ISNUMBER('SCR-B3F-T'!L170),IF('SCR-B3F-T'!L170='SCR-B3F-T'!I170-'SCR-B3F-T'!J170+'SCR-B3F-T'!K170,0,1),0)</f>
        <v>0</v>
      </c>
      <c r="C615" s="319" t="s">
        <v>130</v>
      </c>
    </row>
    <row r="616" spans="1:3" ht="15">
      <c r="A616" s="922"/>
      <c r="B616" s="327">
        <f>IF(ISNUMBER('SCR-B3F-T'!D186),IF('SCR-B3F-T'!D186=SUM('SCR-B3F-T'!D172:D185),0,1),0)</f>
        <v>0</v>
      </c>
      <c r="C616" s="319" t="s">
        <v>100</v>
      </c>
    </row>
    <row r="617" spans="1:3" ht="15">
      <c r="A617" s="922"/>
      <c r="B617" s="327">
        <f>IF(ISNUMBER('SCR-B3F-T'!D187),IF('SCR-B3F-T'!D187='SCR-B3F-T'!D171+'SCR-B3F-T'!D186,0,1),0)</f>
        <v>0</v>
      </c>
      <c r="C617" s="319" t="s">
        <v>101</v>
      </c>
    </row>
    <row r="618" spans="1:3" ht="15">
      <c r="A618" s="922"/>
      <c r="B618" s="327">
        <f>IF(ISNUMBER('SCR-B3F-T'!E186),IF('SCR-B3F-T'!E186=SUM('SCR-B3F-T'!E172:E185),0,1),0)</f>
        <v>0</v>
      </c>
      <c r="C618" s="319" t="s">
        <v>103</v>
      </c>
    </row>
    <row r="619" spans="1:3" ht="15">
      <c r="A619" s="922"/>
      <c r="B619" s="327">
        <f>IF(ISNUMBER('SCR-B3F-T'!E187),IF('SCR-B3F-T'!E187='SCR-B3F-T'!E171+'SCR-B3F-T'!E186,0,1),0)</f>
        <v>0</v>
      </c>
      <c r="C619" s="319" t="s">
        <v>104</v>
      </c>
    </row>
    <row r="620" spans="1:3" ht="15">
      <c r="A620" s="922"/>
      <c r="B620" s="327">
        <f>IF(ISNUMBER('SCR-B3F-T'!I187),IF('SCR-B3F-T'!I187='SCR-B3F-T'!I171+'SCR-B3F-T'!I186,0,1),0)</f>
        <v>0</v>
      </c>
      <c r="C620" s="319" t="s">
        <v>117</v>
      </c>
    </row>
    <row r="621" spans="1:3" ht="15">
      <c r="A621" s="922"/>
      <c r="B621" s="327">
        <f>IF(ISNUMBER('SCR-B3F-T'!I188),IF('SCR-B3F-T'!I188='SCR-B3F-T'!I186-'SCR-B3F-T'!I189,0,1),0)</f>
        <v>0</v>
      </c>
      <c r="C621" s="319" t="s">
        <v>846</v>
      </c>
    </row>
    <row r="622" spans="1:3" ht="15">
      <c r="A622" s="922"/>
      <c r="B622" s="327">
        <f>IF(ISNUMBER('SCR-B3F-T'!J187),IF('SCR-B3F-T'!J187='SCR-B3F-T'!J171+'SCR-B3F-T'!J186,0,1),0)</f>
        <v>0</v>
      </c>
      <c r="C622" s="319" t="s">
        <v>119</v>
      </c>
    </row>
    <row r="623" spans="1:3" ht="15">
      <c r="A623" s="922"/>
      <c r="B623" s="327">
        <f>IF(ISNUMBER('SCR-B3F-T'!K187),IF('SCR-B3F-T'!K187='SCR-B3F-T'!K171+'SCR-B3F-T'!K186,0,1),0)</f>
        <v>0</v>
      </c>
      <c r="C623" s="319" t="s">
        <v>121</v>
      </c>
    </row>
    <row r="624" spans="1:3" ht="15">
      <c r="A624" s="922"/>
      <c r="B624" s="327">
        <f>IF(ISNUMBER('SCR-B3F-T'!L187),IF('SCR-B3F-T'!L187='SCR-B3F-T'!L171+'SCR-B3F-T'!L186,0,1),0)</f>
        <v>0</v>
      </c>
      <c r="C624" s="319" t="s">
        <v>132</v>
      </c>
    </row>
    <row r="625" spans="1:3" ht="15">
      <c r="A625" s="922"/>
      <c r="B625" s="327">
        <f>IF(ISNUMBER('SCR-B3F-T'!L188),IF('SCR-B3F-T'!L188='SCR-B3F-T'!L187-'SCR-B3F-T'!L189,0,1),0)</f>
        <v>0</v>
      </c>
      <c r="C625" s="319" t="s">
        <v>847</v>
      </c>
    </row>
    <row r="626" spans="1:3" ht="15">
      <c r="A626" s="922"/>
      <c r="B626" s="327">
        <f>IF(ISNUMBER('SCR-B3F-T'!G195),IF('SCR-B3F-T'!G195='SCR-B3F-T'!F195/'SCR-B3F-T'!E195,0,1),0)</f>
        <v>0</v>
      </c>
      <c r="C626" s="319" t="s">
        <v>848</v>
      </c>
    </row>
    <row r="627" spans="1:3" ht="15">
      <c r="A627" s="922"/>
      <c r="B627" s="327">
        <f>IF(ISNUMBER('SCR-B3F-T'!H196),IF('SCR-B3F-T'!H196='SCR-B3F-T'!H195-'SCR-B3F-T'!H197,0,1),0)</f>
        <v>0</v>
      </c>
      <c r="C627" s="319" t="s">
        <v>849</v>
      </c>
    </row>
    <row r="628" spans="1:3" ht="15">
      <c r="A628" s="922"/>
      <c r="B628" s="327">
        <f>IF(ISNUMBER('SCR-B3F-T'!K195),IF('SCR-B3F-T'!K195='SCR-B3F-T'!H195-'SCR-B3F-T'!I195+'SCR-B3F-T'!J195,0,1),0)</f>
        <v>0</v>
      </c>
      <c r="C628" s="319" t="s">
        <v>850</v>
      </c>
    </row>
    <row r="629" spans="1:3" ht="15">
      <c r="A629" s="922"/>
      <c r="B629" s="327">
        <f>IF(ISNUMBER('SCR-B3F-T'!K196),IF('SCR-B3F-T'!K196='SCR-B3F-T'!K195-'SCR-B3F-T'!K197,0,1),0)</f>
        <v>0</v>
      </c>
      <c r="C629" s="319" t="s">
        <v>851</v>
      </c>
    </row>
    <row r="630" spans="1:3" ht="15">
      <c r="A630" s="922"/>
      <c r="B630" s="327">
        <f>IF(ISNUMBER('SCR-B3F-T'!H201),IF('SCR-B3F-T'!H201='SCR-B3F-T'!E201-'SCR-B3F-T'!F201+'SCR-B3F-T'!G201,0,1),0)</f>
        <v>0</v>
      </c>
      <c r="C630" s="319" t="s">
        <v>852</v>
      </c>
    </row>
    <row r="631" spans="1:3" ht="15">
      <c r="A631" s="922"/>
      <c r="B631" s="327">
        <f>IF(ISNUMBER('SCR-B3F-T'!H206),IF('SCR-B3F-T'!H206='SCR-B3F-T'!E206-'SCR-B3F-T'!F206+'SCR-B3F-T'!G206,0,1),0)</f>
        <v>0</v>
      </c>
      <c r="C631" s="319" t="s">
        <v>853</v>
      </c>
    </row>
    <row r="632" spans="1:3" ht="15">
      <c r="A632" s="922"/>
      <c r="B632" s="327">
        <f>IF(ISNUMBER('SCR-B3F-T'!G211),IF('SCR-B3F-T'!G211='SCR-B3F-T'!D211+'SCR-B3F-T'!E211+'SCR-B3F-T'!F211,0,1),0)</f>
        <v>0</v>
      </c>
      <c r="C632" s="319" t="s">
        <v>854</v>
      </c>
    </row>
    <row r="633" spans="1:3" ht="15">
      <c r="A633" s="922"/>
      <c r="B633" s="327">
        <f>IF(ISNUMBER('SCR-B3F-T'!J211),IF('SCR-B3F-T'!J211='SCR-B3F-T'!G211-'SCR-B3F-T'!H211+'SCR-B3F-T'!I211,0,1),0)</f>
        <v>0</v>
      </c>
      <c r="C633" s="319" t="s">
        <v>855</v>
      </c>
    </row>
    <row r="634" spans="1:3" ht="15">
      <c r="A634" s="922"/>
      <c r="B634" s="327">
        <f>IF(ISNUMBER('SCR-B3F-T'!I216),IF('SCR-B3F-T'!I216='SCR-B3F-T'!D216+'SCR-B3F-T'!E216+'SCR-B3F-T'!F216+'SCR-B3F-T'!G216+'SCR-B3F-T'!H216,0,1),0)</f>
        <v>0</v>
      </c>
      <c r="C634" s="319" t="s">
        <v>856</v>
      </c>
    </row>
    <row r="635" spans="1:3" ht="15">
      <c r="A635" s="922"/>
      <c r="B635" s="327">
        <f>IF(ISNUMBER('SCR-B3F-T'!L216),IF('SCR-B3F-T'!L216='SCR-B3F-T'!I216-'SCR-B3F-T'!J216+'SCR-B3F-T'!K216,0,1),0)</f>
        <v>0</v>
      </c>
      <c r="C635" s="319" t="s">
        <v>857</v>
      </c>
    </row>
    <row r="636" spans="1:3" ht="15">
      <c r="A636" s="922"/>
      <c r="B636" s="327">
        <f>IF(ISNUMBER('SCR-B3F-T'!D222),IF('SCR-B3F-T'!D222='SCR-B3F-T'!G211+'SCR-B3F-T'!I216,0,1),0)</f>
        <v>0</v>
      </c>
      <c r="C636" s="319" t="s">
        <v>858</v>
      </c>
    </row>
    <row r="637" spans="1:3" ht="15">
      <c r="A637" s="922"/>
      <c r="B637" s="327">
        <f>IF(ISNUMBER('SCR-B3F-T'!D223),IF('SCR-B3F-T'!D223='SCR-B3F-T'!D222-'SCR-B3F-T'!D224,0,1),0)</f>
        <v>0</v>
      </c>
      <c r="C637" s="319" t="s">
        <v>859</v>
      </c>
    </row>
    <row r="638" spans="1:3" ht="15">
      <c r="A638" s="922"/>
      <c r="B638" s="327">
        <f>IF(ISNUMBER('SCR-B3F-T'!E222),IF('SCR-B3F-T'!E222='SCR-B3F-T'!D222-'SCR-B3F-T'!F222,0,1),0)</f>
        <v>0</v>
      </c>
      <c r="C638" s="319" t="s">
        <v>860</v>
      </c>
    </row>
    <row r="639" spans="1:3" ht="15">
      <c r="A639" s="922"/>
      <c r="B639" s="327">
        <f>IF(ISNUMBER('SCR-B3F-T'!E223),IF('SCR-B3F-T'!E223='SCR-B3F-T'!E222-'SCR-B3F-T'!E224,0,1),0)</f>
        <v>0</v>
      </c>
      <c r="C639" s="319" t="s">
        <v>861</v>
      </c>
    </row>
    <row r="640" spans="1:3" ht="15">
      <c r="A640" s="922"/>
      <c r="B640" s="327">
        <f>IF(ISNUMBER('SCR-B3F-T'!E224),IF('SCR-B3F-T'!E224='SCR-B3F-T'!D224-'SCR-B3F-T'!F224,0,1),0)</f>
        <v>0</v>
      </c>
      <c r="C640" s="319" t="s">
        <v>862</v>
      </c>
    </row>
    <row r="641" spans="1:3" ht="15">
      <c r="A641" s="922"/>
      <c r="B641" s="327">
        <f>IF(ISNUMBER('SCR-B3F-T'!F222),IF('SCR-B3F-T'!F222='SCR-B3F-T'!J211+'SCR-B3F-T'!L216,0,1),0)</f>
        <v>0</v>
      </c>
      <c r="C641" s="319" t="s">
        <v>863</v>
      </c>
    </row>
    <row r="642" spans="1:3" ht="15">
      <c r="A642" s="922"/>
      <c r="B642" s="327">
        <f>IF(ISNUMBER('SCR-B3F-T'!F223),IF('SCR-B3F-T'!F223='SCR-B3F-T'!F222-'SCR-B3F-T'!F224,0,1),0)</f>
        <v>0</v>
      </c>
      <c r="C642" s="319" t="s">
        <v>864</v>
      </c>
    </row>
    <row r="643" spans="1:3" ht="15">
      <c r="A643" s="922"/>
      <c r="B643" s="327">
        <f>IF(ISNUMBER('SCR-B3F-T'!F229),IF('SCR-B3F-T'!F229='SCR-B3F-T'!D229+'SCR-B3F-T'!E229,0,1),0)</f>
        <v>0</v>
      </c>
      <c r="C643" s="319" t="s">
        <v>865</v>
      </c>
    </row>
    <row r="644" spans="1:3" ht="15">
      <c r="A644" s="922"/>
      <c r="B644" s="327">
        <f>IF(ISNUMBER('SCR-B3F-T'!I229),IF('SCR-B3F-T'!I229='SCR-B3F-T'!F229-'SCR-B3F-T'!G229+'SCR-B3F-T'!H229,0,1),0)</f>
        <v>0</v>
      </c>
      <c r="C644" s="319" t="s">
        <v>866</v>
      </c>
    </row>
    <row r="645" spans="1:3" ht="15">
      <c r="A645" s="922"/>
      <c r="B645" s="327">
        <f>IF(ISNUMBER('SCR-B3F-T'!F234),IF('SCR-B3F-T'!F234='SCR-B3F-T'!B234-'SCR-B3F-T'!D234+'SCR-B3F-T'!E234,0,1),0)</f>
        <v>0</v>
      </c>
      <c r="C645" s="319" t="s">
        <v>867</v>
      </c>
    </row>
    <row r="646" spans="1:3" ht="15">
      <c r="A646" s="922"/>
      <c r="B646" s="327">
        <f>IF(ISNUMBER('SCR-B3F-T'!D244),IF('SCR-B3F-T'!D244=SUM('SCR-B3F-T'!D239:D243),0,1),0)</f>
        <v>0</v>
      </c>
      <c r="C646" s="319" t="s">
        <v>133</v>
      </c>
    </row>
    <row r="647" spans="1:3" ht="15">
      <c r="A647" s="922"/>
      <c r="B647" s="327">
        <f>IF(ISNUMBER('SCR-B3F-T'!G244),IF('SCR-B3F-T'!G244=SUM('SCR-B3F-T'!G239:G243),0,1),0)</f>
        <v>0</v>
      </c>
      <c r="C647" s="319" t="s">
        <v>134</v>
      </c>
    </row>
    <row r="648" spans="1:3" ht="15">
      <c r="A648" s="922"/>
      <c r="B648" s="327">
        <f>IF(ISNUMBER('SCR-B3F-T'!H244),IF('SCR-B3F-T'!H244=some('SCR-B3F-T'!H239:H243),0,1),0)</f>
        <v>0</v>
      </c>
      <c r="C648" s="319" t="s">
        <v>135</v>
      </c>
    </row>
    <row r="649" spans="1:3" ht="15">
      <c r="A649" s="922"/>
      <c r="B649" s="327">
        <f>IF(ISNUMBER('SCR-B3F-T'!I244),IF('SCR-B3F-T'!I244=SUM('SCR-B3F-T'!I239:I243),0,1),0)</f>
        <v>0</v>
      </c>
      <c r="C649" s="319" t="s">
        <v>136</v>
      </c>
    </row>
    <row r="650" spans="1:3" ht="15">
      <c r="A650" s="922"/>
      <c r="B650" s="327">
        <f>IF(ISNUMBER('SCR-B3F-T'!J244),IF('SCR-B3F-T'!J244=SUM('SCR-B3F-T'!J239:J243),0,1),0)</f>
        <v>0</v>
      </c>
      <c r="C650" s="319" t="s">
        <v>137</v>
      </c>
    </row>
    <row r="651" spans="1:3" ht="15">
      <c r="A651" s="922"/>
      <c r="B651" s="327">
        <f>IF(ISNUMBER('SCR-B3F-T'!D249),IF('SCR-B3F-T'!D249='SCR-B3F-T'!G244,0,1),0)</f>
        <v>0</v>
      </c>
      <c r="C651" s="319" t="s">
        <v>868</v>
      </c>
    </row>
    <row r="652" spans="1:3" ht="15">
      <c r="A652" s="922"/>
      <c r="B652" s="327">
        <f>IF(ISNUMBER('SCR-B3F-T'!D250),IF('SCR-B3F-T'!D250='SCR-B3F-T'!D249-'SCR-B3F-T'!D251,0,1),0)</f>
        <v>0</v>
      </c>
      <c r="C652" s="319" t="s">
        <v>869</v>
      </c>
    </row>
    <row r="653" spans="1:3" ht="15">
      <c r="A653" s="922"/>
      <c r="B653" s="327">
        <f>IF(ISNUMBER('SCR-B3F-T'!E249),IF('SCR-B3F-T'!E249='SCR-B3F-T'!H244+'SCR-B3F-T'!I244,0,1),0)</f>
        <v>0</v>
      </c>
      <c r="C653" s="319" t="s">
        <v>870</v>
      </c>
    </row>
    <row r="654" spans="1:3" ht="15">
      <c r="A654" s="922"/>
      <c r="B654" s="327">
        <f>IF(ISNUMBER('SCR-B3F-T'!E250),IF('SCR-B3F-T'!E250='SCR-B3F-T'!E251,0,1),0)</f>
        <v>0</v>
      </c>
      <c r="C654" s="319" t="s">
        <v>871</v>
      </c>
    </row>
    <row r="655" spans="1:3" ht="15">
      <c r="A655" s="922"/>
      <c r="B655" s="327">
        <f>IF(ISNUMBER('SCR-B3F-T'!E251),IF('SCR-B3F-T'!E251='SCR-B3F-T'!D251-'SCR-B3F-T'!F251,0,1),0)</f>
        <v>0</v>
      </c>
      <c r="C655" s="319" t="s">
        <v>872</v>
      </c>
    </row>
    <row r="656" spans="1:3" ht="15">
      <c r="A656" s="922"/>
      <c r="B656" s="327">
        <f>IF(ISNUMBER('SCR-B3F-T'!F249),IF('SCR-B3F-T'!F249='SCR-B3F-T'!J244,0,1),0)</f>
        <v>0</v>
      </c>
      <c r="C656" s="319" t="s">
        <v>873</v>
      </c>
    </row>
    <row r="657" spans="1:3" ht="15">
      <c r="A657" s="922"/>
      <c r="B657" s="327">
        <f>IF(ISNUMBER('SCR-B3F-T'!F250),IF('SCR-B3F-T'!F250='SCR-B3F-T'!F249-'SCR-B3F-T'!F251,0,1),0)</f>
        <v>0</v>
      </c>
      <c r="C657" s="319" t="s">
        <v>874</v>
      </c>
    </row>
    <row r="658" spans="1:3" ht="15">
      <c r="A658" s="922"/>
      <c r="B658" s="327">
        <f>IF(ISNUMBER('SCR-B3F-T'!D259),IF('SCR-B3F-T'!D259='SCR-B3F-T'!D257+'SCR-B3F-T'!D258,0,1),0)</f>
        <v>0</v>
      </c>
      <c r="C658" s="319" t="s">
        <v>875</v>
      </c>
    </row>
    <row r="659" spans="1:3" ht="15">
      <c r="A659" s="922"/>
      <c r="B659" s="327">
        <f>IF(ISNUMBER('SCR-B3F-T'!E259),IF('SCR-B3F-T'!E259='SCR-B3F-T'!F259/'SCR-B3F-T'!D259,0,1),0)</f>
        <v>0</v>
      </c>
      <c r="C659" s="319" t="s">
        <v>876</v>
      </c>
    </row>
    <row r="660" spans="1:3" ht="15">
      <c r="A660" s="922"/>
      <c r="B660" s="327">
        <f>IF(ISNUMBER('SCR-B3F-T'!F257),IF('SCR-B3F-T'!F257='SCR-B3F-T'!D257*'SCR-B3F-T'!E257,0,1),0)</f>
        <v>0</v>
      </c>
      <c r="C660" s="319" t="s">
        <v>877</v>
      </c>
    </row>
    <row r="661" spans="1:3" ht="15">
      <c r="A661" s="922"/>
      <c r="B661" s="327">
        <f>IF(ISNUMBER('SCR-B3F-T'!F258),IF('SCR-B3F-T'!F258='SCR-B3F-T'!D258*'SCR-B3F-T'!E258,0,1),0)</f>
        <v>0</v>
      </c>
      <c r="C661" s="319" t="s">
        <v>878</v>
      </c>
    </row>
    <row r="662" spans="1:3" ht="15">
      <c r="A662" s="922"/>
      <c r="B662" s="327">
        <f>IF(ISNUMBER('SCR-B3F-T'!F259),IF('SCR-B3F-T'!F259='SCR-B3F-T'!F257+'SCR-B3F-T'!F258,0,1),0)</f>
        <v>0</v>
      </c>
      <c r="C662" s="319" t="s">
        <v>879</v>
      </c>
    </row>
    <row r="663" spans="1:3" ht="15">
      <c r="A663" s="922"/>
      <c r="B663" s="327">
        <f>IF(ISNUMBER('SCR-B3F-T'!G259),IF('SCR-B3F-T'!G259='SCR-B3F-T'!G257+'SCR-B3F-T'!G258,0,1),0)</f>
        <v>0</v>
      </c>
      <c r="C663" s="319" t="s">
        <v>880</v>
      </c>
    </row>
    <row r="664" spans="1:3" ht="15">
      <c r="A664" s="922"/>
      <c r="B664" s="327">
        <f>IF(ISNUMBER('SCR-B3F-T'!H259),IF('SCR-B3F-T'!H259='SCR-B3F-T'!H257+'SCR-B3F-T'!H258,0,1),0)</f>
        <v>0</v>
      </c>
      <c r="C664" s="319" t="s">
        <v>881</v>
      </c>
    </row>
    <row r="665" spans="1:3" ht="15">
      <c r="A665" s="922"/>
      <c r="B665" s="327">
        <f>IF(ISNUMBER('SCR-B3F-T'!I257),IF('SCR-B3F-T'!I257='SCR-B3F-T'!F257-'SCR-B3F-T'!G257+'SCR-B3F-T'!H257,0,1),0)</f>
        <v>0</v>
      </c>
      <c r="C665" s="319" t="s">
        <v>882</v>
      </c>
    </row>
    <row r="666" spans="1:3" ht="15">
      <c r="A666" s="922"/>
      <c r="B666" s="327">
        <f>IF(ISNUMBER('SCR-B3F-T'!I258),IF('SCR-B3F-T'!I258='SCR-B3F-T'!F258-'SCR-B3F-T'!G258+'SCR-B3F-T'!H258,0,1),0)</f>
        <v>0</v>
      </c>
      <c r="C666" s="319" t="s">
        <v>883</v>
      </c>
    </row>
    <row r="667" spans="1:3" ht="15">
      <c r="A667" s="922"/>
      <c r="B667" s="327">
        <f>IF(ISNUMBER('SCR-B3F-T'!I259),IF('SCR-B3F-T'!I259='SCR-B3F-T'!I257+'SCR-B3F-T'!I258,0,1),0)</f>
        <v>0</v>
      </c>
      <c r="C667" s="319" t="s">
        <v>884</v>
      </c>
    </row>
    <row r="668" spans="1:3" ht="15">
      <c r="A668" s="922"/>
      <c r="B668" s="327">
        <f>IF(ISNUMBER('SCR-B3F-T'!H263),IF('SCR-B3F-T'!H263='SCR-B3F-T'!E263-'SCR-B3F-T'!F263+'SCR-B3F-T'!G263,0,1),0)</f>
        <v>0</v>
      </c>
      <c r="C668" s="319" t="s">
        <v>885</v>
      </c>
    </row>
    <row r="669" spans="1:3" ht="15">
      <c r="A669" s="922"/>
      <c r="B669" s="327">
        <f>IF(ISNUMBER('SCR-B3F-T'!D268),IF('SCR-B3F-T'!D268='SCR-B3F-T'!F259+'SCR-B3F-T'!E263,0,1),0)</f>
        <v>0</v>
      </c>
      <c r="C669" s="319" t="s">
        <v>886</v>
      </c>
    </row>
    <row r="670" spans="1:3" ht="15">
      <c r="A670" s="922"/>
      <c r="B670" s="327">
        <f>IF(ISNUMBER('SCR-B3F-T'!D269),IF('SCR-B3F-T'!D269='SCR-B3F-T'!D268-'SCR-B3F-T'!D270,0,1),0)</f>
        <v>0</v>
      </c>
      <c r="C670" s="319" t="s">
        <v>887</v>
      </c>
    </row>
    <row r="671" spans="1:3" ht="15">
      <c r="A671" s="922"/>
      <c r="B671" s="327">
        <f>IF(ISNUMBER('SCR-B3F-T'!E268),IF('SCR-B3F-T'!E268='SCR-B3F-T'!D268-'SCR-B3F-T'!F268,0,1),0)</f>
        <v>0</v>
      </c>
      <c r="C671" s="319" t="s">
        <v>888</v>
      </c>
    </row>
    <row r="672" spans="1:3" ht="15">
      <c r="A672" s="922"/>
      <c r="B672" s="327">
        <f>IF(ISNUMBER('SCR-B3F-T'!E269),IF('SCR-B3F-T'!E269='SCR-B3F-T'!D269-'SCR-B3F-T'!F269,0,1),0)</f>
        <v>0</v>
      </c>
      <c r="C672" s="319" t="s">
        <v>889</v>
      </c>
    </row>
    <row r="673" spans="1:3" ht="15">
      <c r="A673" s="922"/>
      <c r="B673" s="327">
        <f>IF(ISNUMBER('SCR-B3F-T'!E270),IF('SCR-B3F-T'!E270='SCR-B3F-T'!D270-'SCR-B3F-T'!F270,0,1),0)</f>
        <v>0</v>
      </c>
      <c r="C673" s="319" t="s">
        <v>890</v>
      </c>
    </row>
    <row r="674" spans="1:3" ht="15">
      <c r="A674" s="922"/>
      <c r="B674" s="327">
        <f>IF(ISNUMBER('SCR-B3F-T'!F268),IF('SCR-B3F-T'!F268='SCR-B3F-T'!I259+'SCR-B3F-T'!H263,0,1),0)</f>
        <v>0</v>
      </c>
      <c r="C674" s="319" t="s">
        <v>891</v>
      </c>
    </row>
    <row r="675" spans="1:3" ht="15">
      <c r="A675" s="922"/>
      <c r="B675" s="327">
        <f>IF(ISNUMBER('SCR-B3F-T'!F269),IF('SCR-B3F-T'!F269='SCR-B3F-T'!E268-'SCR-B3F-T'!F270,0,1),0)</f>
        <v>0</v>
      </c>
      <c r="C675" s="319" t="s">
        <v>892</v>
      </c>
    </row>
    <row r="676" spans="1:3" ht="15">
      <c r="A676" s="922"/>
      <c r="B676" s="327">
        <f>IF(ISNUMBER('SCR-B3F-T'!E282),IF('SCR-B3F-T'!E282='SCR-B3F-T'!E281-'SCR-B3F-T'!E283,0,1),0)</f>
        <v>0</v>
      </c>
      <c r="C676" s="319" t="s">
        <v>893</v>
      </c>
    </row>
    <row r="677" spans="1:3" ht="15">
      <c r="A677" s="922"/>
      <c r="B677" s="327">
        <f>IF(ISNUMBER('SCR-B3F-T'!F282),IF('SCR-B3F-T'!F282='SCR-B3F-T'!E282-'SCR-B3F-T'!G282,0,1),0)</f>
        <v>0</v>
      </c>
      <c r="C677" s="319" t="s">
        <v>894</v>
      </c>
    </row>
    <row r="678" spans="1:3" ht="15">
      <c r="A678" s="922"/>
      <c r="B678" s="327">
        <f>IF(ISNUMBER('SCR-B3F-T'!F283),IF('SCR-B3F-T'!F283='SCR-B3F-T'!E283-'SCR-B3F-T'!G283,0,1),0)</f>
        <v>0</v>
      </c>
      <c r="C678" s="319" t="s">
        <v>895</v>
      </c>
    </row>
    <row r="679" spans="1:3" ht="15">
      <c r="A679" s="922"/>
      <c r="B679" s="327">
        <f>IF(ISNUMBER('SCR-B3F-T'!G282),IF('SCR-B3F-T'!G282='SCR-B3F-T'!G281-'SCR-B3F-T'!G283,0,1),0)</f>
        <v>0</v>
      </c>
      <c r="C679" s="319" t="s">
        <v>896</v>
      </c>
    </row>
    <row r="680" spans="1:3" ht="15">
      <c r="A680" s="922"/>
      <c r="B680" s="327">
        <f>IF(ISNUMBER('SCR-B3F-T'!Q288),IF('SCR-B3F-T'!Q288='SCR-B3F-T'!N288-'SCR-B3F-T'!O288+'SCR-B3F-T'!P288,0,1),0)</f>
        <v>0</v>
      </c>
      <c r="C680" s="319" t="s">
        <v>899</v>
      </c>
    </row>
    <row r="681" spans="1:3" ht="15">
      <c r="A681" s="922"/>
      <c r="B681" s="327">
        <f>IF(ISNUMBER('SCR-B3F-T'!Q289),IF('SCR-B3F-T'!Q289='SCR-B3F-T'!N289-'SCR-B3F-T'!O289+'SCR-B3F-T'!P289,0,1),0)</f>
        <v>0</v>
      </c>
      <c r="C681" s="319" t="s">
        <v>900</v>
      </c>
    </row>
    <row r="682" spans="1:3" ht="15">
      <c r="A682" s="922"/>
      <c r="B682" s="327">
        <f>IF(ISNUMBER('SCR-B3F-T'!Q290),IF('SCR-B3F-T'!Q290='SCR-B3F-T'!N290-'SCR-B3F-T'!O290+'SCR-B3F-T'!P290,0,1),0)</f>
        <v>0</v>
      </c>
      <c r="C682" s="319" t="s">
        <v>901</v>
      </c>
    </row>
    <row r="683" spans="1:3" ht="15">
      <c r="A683" s="922"/>
      <c r="B683" s="327">
        <f>IF(ISNUMBER('SCR-B3F-T'!Q291),IF('SCR-B3F-T'!Q291='SCR-B3F-T'!N291-'SCR-B3F-T'!O291+'SCR-B3F-T'!P291,0,1),0)</f>
        <v>0</v>
      </c>
      <c r="C683" s="319" t="s">
        <v>902</v>
      </c>
    </row>
    <row r="684" spans="1:3" ht="15">
      <c r="A684" s="922"/>
      <c r="B684" s="327">
        <f>IF(ISNUMBER('SCR-B3F-T'!Q292),IF('SCR-B3F-T'!Q292='SCR-B3F-T'!N292-'SCR-B3F-T'!O292+'SCR-B3F-T'!P292,0,1),0)</f>
        <v>0</v>
      </c>
      <c r="C684" s="319" t="s">
        <v>903</v>
      </c>
    </row>
    <row r="685" spans="1:3" ht="15">
      <c r="A685" s="922"/>
      <c r="B685" s="327">
        <f>IF(ISNUMBER('SCR-B3F-T'!Q293),IF('SCR-B3F-T'!Q293='SCR-B3F-T'!N293-'SCR-B3F-T'!O293+'SCR-B3F-T'!P293,0,1),0)</f>
        <v>0</v>
      </c>
      <c r="C685" s="319" t="s">
        <v>904</v>
      </c>
    </row>
    <row r="686" spans="1:3" ht="15">
      <c r="A686" s="922"/>
      <c r="B686" s="327">
        <f>IF(ISNUMBER('SCR-B3F-T'!Q294),IF('SCR-B3F-T'!Q294='SCR-B3F-T'!N294-'SCR-B3F-T'!O294+'SCR-B3F-T'!P294,0,1),0)</f>
        <v>0</v>
      </c>
      <c r="C686" s="319" t="s">
        <v>905</v>
      </c>
    </row>
    <row r="687" spans="1:3" ht="15">
      <c r="A687" s="922"/>
      <c r="B687" s="327">
        <f>IF(ISNUMBER('SCR-B3F-T'!Q295),IF('SCR-B3F-T'!Q295='SCR-B3F-T'!N295-'SCR-B3F-T'!O295+'SCR-B3F-T'!P295,0,1),0)</f>
        <v>0</v>
      </c>
      <c r="C687" s="319" t="s">
        <v>906</v>
      </c>
    </row>
    <row r="688" spans="1:3" ht="15">
      <c r="A688" s="922"/>
      <c r="B688" s="327">
        <f>IF(ISNUMBER('SCR-B3F-T'!Q296),IF('SCR-B3F-T'!Q296='SCR-B3F-T'!N296-'SCR-B3F-T'!O296+'SCR-B3F-T'!P296,0,1),0)</f>
        <v>0</v>
      </c>
      <c r="C688" s="319" t="s">
        <v>907</v>
      </c>
    </row>
    <row r="689" spans="1:3" ht="15">
      <c r="A689" s="922"/>
      <c r="B689" s="327">
        <f>IF(ISNUMBER('SCR-B3F-T'!Q297),IF('SCR-B3F-T'!Q297='SCR-B3F-T'!N297-'SCR-B3F-T'!O297+'SCR-B3F-T'!P297,0,1),0)</f>
        <v>0</v>
      </c>
      <c r="C689" s="319" t="s">
        <v>908</v>
      </c>
    </row>
    <row r="690" spans="1:3" ht="15">
      <c r="A690" s="922"/>
      <c r="B690" s="327">
        <f>IF(ISNUMBER('SCR-B3F-T'!Q298),IF('SCR-B3F-T'!Q298='SCR-B3F-T'!N298-'SCR-B3F-T'!O298+'SCR-B3F-T'!P298,0,1),0)</f>
        <v>0</v>
      </c>
      <c r="C690" s="319" t="s">
        <v>909</v>
      </c>
    </row>
    <row r="691" spans="1:3" ht="15">
      <c r="A691" s="922"/>
      <c r="B691" s="327">
        <f>IF(ISNUMBER('SCR-B3F-T'!Q299),IF('SCR-B3F-T'!Q299='SCR-B3F-T'!N299-'SCR-B3F-T'!O299+'SCR-B3F-T'!P299,0,1),0)</f>
        <v>0</v>
      </c>
      <c r="C691" s="319" t="s">
        <v>910</v>
      </c>
    </row>
    <row r="692" spans="1:3" ht="15">
      <c r="A692" s="922"/>
      <c r="B692" s="327">
        <f>IF(ISNUMBER('SCR-B3F-T'!Q300),IF('SCR-B3F-T'!Q300='SCR-B3F-T'!N300-'SCR-B3F-T'!O300+'SCR-B3F-T'!P300,0,1),0)</f>
        <v>0</v>
      </c>
      <c r="C692" s="319" t="s">
        <v>911</v>
      </c>
    </row>
    <row r="693" spans="1:3" ht="15">
      <c r="A693" s="922"/>
      <c r="B693" s="327">
        <f>IF(ISNUMBER('SCR-B3F-T'!Q301),IF('SCR-B3F-T'!Q301='SCR-B3F-T'!N301-'SCR-B3F-T'!O301+'SCR-B3F-T'!P301,0,1),0)</f>
        <v>0</v>
      </c>
      <c r="C693" s="319" t="s">
        <v>912</v>
      </c>
    </row>
    <row r="694" spans="1:3" ht="15">
      <c r="A694" s="922"/>
      <c r="B694" s="327">
        <f>IF(ISNUMBER('SCR-B3F-T'!Q302),IF('SCR-B3F-T'!Q302='SCR-B3F-T'!N302-'SCR-B3F-T'!O302+'SCR-B3F-T'!P302,0,1),0)</f>
        <v>0</v>
      </c>
      <c r="C694" s="319" t="s">
        <v>913</v>
      </c>
    </row>
    <row r="695" spans="1:3" ht="15">
      <c r="A695" s="922"/>
      <c r="B695" s="327">
        <f>IF(ISNUMBER('SCR-B3F-T'!Q303),IF('SCR-B3F-T'!Q303='SCR-B3F-T'!N303-'SCR-B3F-T'!O303+'SCR-B3F-T'!P303,0,1),0)</f>
        <v>0</v>
      </c>
      <c r="C695" s="319" t="s">
        <v>914</v>
      </c>
    </row>
    <row r="696" spans="1:3" ht="15">
      <c r="A696" s="922"/>
      <c r="B696" s="327">
        <f>IF(ISNUMBER('SCR-B3F-T'!Q304),IF('SCR-B3F-T'!Q304='SCR-B3F-T'!N304-'SCR-B3F-T'!O304+'SCR-B3F-T'!P304,0,1),0)</f>
        <v>0</v>
      </c>
      <c r="C696" s="319" t="s">
        <v>915</v>
      </c>
    </row>
    <row r="697" spans="1:3" ht="15">
      <c r="A697" s="922"/>
      <c r="B697" s="327">
        <f>IF(ISNUMBER('SCR-B3F-T'!Q305),IF('SCR-B3F-T'!Q305='SCR-B3F-T'!N305-'SCR-B3F-T'!O305+'SCR-B3F-T'!P305,0,1),0)</f>
        <v>0</v>
      </c>
      <c r="C697" s="319" t="s">
        <v>916</v>
      </c>
    </row>
    <row r="698" spans="1:3" ht="15">
      <c r="A698" s="922"/>
      <c r="B698" s="327">
        <f>IF(ISNUMBER('SCR-B3F-T'!Q306),IF('SCR-B3F-T'!Q306='SCR-B3F-T'!N306-'SCR-B3F-T'!O306+'SCR-B3F-T'!P306,0,1),0)</f>
        <v>0</v>
      </c>
      <c r="C698" s="319" t="s">
        <v>917</v>
      </c>
    </row>
    <row r="699" spans="1:3" ht="15">
      <c r="A699" s="922"/>
      <c r="B699" s="327">
        <f>IF(ISNUMBER('SCR-B3F-T'!Q307),IF('SCR-B3F-T'!Q307='SCR-B3F-T'!N307-'SCR-B3F-T'!O307+'SCR-B3F-T'!P307,0,1),0)</f>
        <v>0</v>
      </c>
      <c r="C699" s="319" t="s">
        <v>918</v>
      </c>
    </row>
    <row r="700" spans="1:3" ht="15">
      <c r="A700" s="922"/>
      <c r="B700" s="327">
        <f>IF(ISNUMBER('SCR-B3F-T'!Q308),IF('SCR-B3F-T'!Q308='SCR-B3F-T'!N308-'SCR-B3F-T'!O308+'SCR-B3F-T'!P308,0,1),0)</f>
        <v>0</v>
      </c>
      <c r="C700" s="319" t="s">
        <v>919</v>
      </c>
    </row>
    <row r="701" spans="1:3" ht="15">
      <c r="A701" s="922"/>
      <c r="B701" s="327">
        <f>IF(ISNUMBER('SCR-B3F-T'!Q309),IF('SCR-B3F-T'!Q309='SCR-B3F-T'!N309-'SCR-B3F-T'!O309+'SCR-B3F-T'!P309,0,1),0)</f>
        <v>0</v>
      </c>
      <c r="C701" s="319" t="s">
        <v>920</v>
      </c>
    </row>
    <row r="702" spans="1:3" ht="15">
      <c r="A702" s="922"/>
      <c r="B702" s="327">
        <f>IF(ISNUMBER('SCR-B3F-T'!Q310),IF('SCR-B3F-T'!Q310='SCR-B3F-T'!N310-'SCR-B3F-T'!O310+'SCR-B3F-T'!P310,0,1),0)</f>
        <v>0</v>
      </c>
      <c r="C702" s="319" t="s">
        <v>921</v>
      </c>
    </row>
    <row r="703" spans="1:3" ht="15">
      <c r="A703" s="922"/>
      <c r="B703" s="327">
        <f>IF(ISNUMBER('SCR-B3F-T'!Q311),IF('SCR-B3F-T'!Q311='SCR-B3F-T'!N311-'SCR-B3F-T'!O311+'SCR-B3F-T'!P311,0,1),0)</f>
        <v>0</v>
      </c>
      <c r="C703" s="319" t="s">
        <v>922</v>
      </c>
    </row>
    <row r="704" spans="1:3" ht="15">
      <c r="A704" s="922"/>
      <c r="B704" s="327">
        <f>IF(ISNUMBER('SCR-B3F-T'!Q312),IF('SCR-B3F-T'!Q312='SCR-B3F-T'!N312-'SCR-B3F-T'!O312+'SCR-B3F-T'!P312,0,1),0)</f>
        <v>0</v>
      </c>
      <c r="C704" s="319" t="s">
        <v>923</v>
      </c>
    </row>
    <row r="705" spans="1:3" ht="15">
      <c r="A705" s="922"/>
      <c r="B705" s="327">
        <f>IF(ISNUMBER('SCR-B3F-T'!Q313),IF('SCR-B3F-T'!Q313='SCR-B3F-T'!N313-'SCR-B3F-T'!O313+'SCR-B3F-T'!P313,0,1),0)</f>
        <v>0</v>
      </c>
      <c r="C705" s="319" t="s">
        <v>924</v>
      </c>
    </row>
    <row r="706" spans="1:3" ht="15">
      <c r="A706" s="922"/>
      <c r="B706" s="327">
        <f>IF(ISNUMBER('SCR-B3F-T'!Q314),IF('SCR-B3F-T'!Q314='SCR-B3F-T'!N314-'SCR-B3F-T'!O314+'SCR-B3F-T'!P314,0,1),0)</f>
        <v>0</v>
      </c>
      <c r="C706" s="319" t="s">
        <v>925</v>
      </c>
    </row>
    <row r="707" spans="1:3" ht="15">
      <c r="A707" s="922"/>
      <c r="B707" s="327">
        <f>IF(ISNUMBER('SCR-B3F-T'!Q315),IF('SCR-B3F-T'!Q315='SCR-B3F-T'!N315-'SCR-B3F-T'!O315+'SCR-B3F-T'!P315,0,1),0)</f>
        <v>0</v>
      </c>
      <c r="C707" s="319" t="s">
        <v>926</v>
      </c>
    </row>
    <row r="708" spans="1:3" ht="15">
      <c r="A708" s="922"/>
      <c r="B708" s="327">
        <f>IF(ISNUMBER('SCR-B3F-T'!Q316),IF('SCR-B3F-T'!Q316='SCR-B3F-T'!N316-'SCR-B3F-T'!O316+'SCR-B3F-T'!P316,0,1),0)</f>
        <v>0</v>
      </c>
      <c r="C708" s="319" t="s">
        <v>927</v>
      </c>
    </row>
    <row r="709" spans="1:3" ht="15">
      <c r="A709" s="922"/>
      <c r="B709" s="327">
        <f>IF(ISNUMBER('SCR-B3F-T'!Q317),IF('SCR-B3F-T'!Q317='SCR-B3F-T'!N317-'SCR-B3F-T'!O317+'SCR-B3F-T'!P317,0,1),0)</f>
        <v>0</v>
      </c>
      <c r="C709" s="319" t="s">
        <v>928</v>
      </c>
    </row>
    <row r="710" spans="1:3" ht="15">
      <c r="A710" s="922"/>
      <c r="B710" s="327">
        <f>IF(ISNUMBER('SCR-B3F-T'!Q318),IF('SCR-B3F-T'!Q318='SCR-B3F-T'!N318-'SCR-B3F-T'!O318+'SCR-B3F-T'!P318,0,1),0)</f>
        <v>0</v>
      </c>
      <c r="C710" s="319" t="s">
        <v>929</v>
      </c>
    </row>
    <row r="711" spans="1:3" ht="15">
      <c r="A711" s="922"/>
      <c r="B711" s="327">
        <f>IF(ISNUMBER('SCR-B3F-T'!N319),IF('SCR-B3F-T'!N319=SUM('SCR-B3F-T'!N288:N318),0,1),0)</f>
        <v>0</v>
      </c>
      <c r="C711" s="319" t="s">
        <v>897</v>
      </c>
    </row>
    <row r="712" spans="1:3" ht="15">
      <c r="A712" s="922"/>
      <c r="B712" s="327">
        <f>IF(ISNUMBER('SCR-B3F-T'!N320),IF('SCR-B3F-T'!N320='SCR-B3F-T'!N319-'SCR-B3F-T'!N321,0,1),0)</f>
        <v>0</v>
      </c>
      <c r="C712" s="319" t="s">
        <v>898</v>
      </c>
    </row>
    <row r="713" spans="1:3" ht="15">
      <c r="A713" s="922"/>
      <c r="B713" s="327">
        <f>IF(ISNUMBER('SCR-B3F-T'!O319),IF('SCR-B3F-T'!O319=SUM('SCR-B3F-T'!O288:O318),0,1),0)</f>
        <v>0</v>
      </c>
      <c r="C713" s="319" t="s">
        <v>26</v>
      </c>
    </row>
    <row r="714" spans="1:3" ht="15">
      <c r="A714" s="922"/>
      <c r="B714" s="327">
        <f>IF(ISNUMBER('SCR-B3F-T'!P319),IF('SCR-B3F-T'!P319=SUM('SCR-B3F-T'!P288:P318),0,1),0)</f>
        <v>0</v>
      </c>
      <c r="C714" s="319" t="s">
        <v>27</v>
      </c>
    </row>
    <row r="715" spans="1:3" ht="15">
      <c r="A715" s="922"/>
      <c r="B715" s="327">
        <f>IF(ISNUMBER('SCR-B3F-T'!Q319),IF('SCR-B3F-T'!Q319=SUM('SCR-B3F-T'!Q288:Q318),0,1),0)</f>
        <v>0</v>
      </c>
      <c r="C715" s="319" t="s">
        <v>930</v>
      </c>
    </row>
    <row r="716" spans="1:3" ht="15">
      <c r="A716" s="922"/>
      <c r="B716" s="327">
        <f>IF(ISNUMBER('SCR-B3F-T'!Q320),IF('SCR-B3F-T'!Q320='SCR-B3F-T'!Q319-'SCR-B3F-T'!Q321,0,1),0)</f>
        <v>0</v>
      </c>
      <c r="C716" s="319" t="s">
        <v>931</v>
      </c>
    </row>
    <row r="717" spans="1:3" ht="15">
      <c r="A717" s="922"/>
      <c r="B717" s="327">
        <f>IF(ISNUMBER('SCR-B3F-T'!J347),IF('SCR-B3F-T'!J347=SUM('SCR-B3F-T'!J327:J346),0,1),0)</f>
        <v>0</v>
      </c>
      <c r="C717" s="319" t="s">
        <v>932</v>
      </c>
    </row>
    <row r="718" spans="1:3" ht="15">
      <c r="A718" s="922"/>
      <c r="B718" s="333">
        <f>IF(ISNUMBER('SCR-B3F-T'!J348),IF('SCR-B3F-T'!J348='SCR-B3F-T'!J347-'SCR-B3F-T'!J349,0,1),0)</f>
        <v>0</v>
      </c>
      <c r="C718" s="332" t="s">
        <v>933</v>
      </c>
    </row>
    <row r="719" spans="1:3" ht="15">
      <c r="A719" s="922"/>
      <c r="B719" s="327">
        <f>IF(ISNUMBER('SCR-B3F-T'!K347),IF('SCR-B3F-T'!K347=SUM('SCR-B3F-T'!K327:K346),0,1),0)</f>
        <v>0</v>
      </c>
      <c r="C719" s="319" t="s">
        <v>28</v>
      </c>
    </row>
    <row r="720" spans="1:3" ht="15">
      <c r="A720" s="922"/>
      <c r="B720" s="327">
        <f>IF(ISNUMBER('SCR-B3F-T'!L347),IF('SCR-B3F-T'!L347=SUM('SCR-B3F-T'!L327:L346),0,1),0)</f>
        <v>0</v>
      </c>
      <c r="C720" s="319" t="s">
        <v>29</v>
      </c>
    </row>
    <row r="721" spans="1:3" ht="15">
      <c r="A721" s="922"/>
      <c r="B721" s="327">
        <f>IF(ISNUMBER('SCR-B3F-T'!M347),IF('SCR-B3F-T'!M347=SUM('SCR-B3F-T'!M327:M346),0,1),0)</f>
        <v>0</v>
      </c>
      <c r="C721" s="319" t="s">
        <v>934</v>
      </c>
    </row>
    <row r="722" spans="1:3" ht="15">
      <c r="A722" s="922"/>
      <c r="B722" s="327">
        <f>IF(ISNUMBER('SCR-B3F-T'!M374),IF('SCR-B3F-T'!M374=SUM('SCR-B3F-T'!M354:M373),0,1),0)</f>
        <v>0</v>
      </c>
      <c r="C722" s="319" t="s">
        <v>935</v>
      </c>
    </row>
    <row r="723" spans="1:3" ht="15.75" thickBot="1">
      <c r="A723" s="923"/>
      <c r="B723" s="327">
        <f>IF(ISNUMBER('SCR-B3F-T'!P374),IF('SCR-B3F-T'!P374='SCR-B3F-T'!M374-'SCR-B3F-T'!N374+'SCR-B3F-T'!O374,0,1),0)</f>
        <v>0</v>
      </c>
      <c r="C723" s="319" t="s">
        <v>936</v>
      </c>
    </row>
    <row r="727" ht="15.75" thickBot="1"/>
    <row r="728" spans="1:3" ht="15.75" thickBot="1">
      <c r="A728" s="328" t="s">
        <v>24</v>
      </c>
      <c r="B728" s="329">
        <v>0</v>
      </c>
      <c r="C728" s="326" t="s">
        <v>1043</v>
      </c>
    </row>
    <row r="732" spans="1:3" ht="15.75" thickBot="1">
      <c r="A732" s="323">
        <f>IF(B732=0,0,1)</f>
        <v>1</v>
      </c>
      <c r="B732" s="325">
        <f>SUM(B733:B735)</f>
        <v>1</v>
      </c>
      <c r="C732" s="326" t="str">
        <f>IF(B732=0,"Aucune erreur dans l'onglet MCR-B4A-T",B732&amp;" erreur(s) dans l'état MCR-B4A-T")</f>
        <v>1 erreur(s) dans l'état MCR-B4A-T</v>
      </c>
    </row>
    <row r="733" spans="1:3" ht="15">
      <c r="A733" s="921" t="s">
        <v>25</v>
      </c>
      <c r="B733" s="333">
        <f>IF(ISNUMBER(IF('MCR-B4A-T'!D28=(0.05+'MCR-B4A-T'!F30)-(0.088*'MCR-B4A-T'!F31)+(0.005*'MCR-B4A-T'!F32)+(0.029*'MCR-B4A-T'!F33)+(0.001*'MCR-B4A-T'!G34),0,1)),IF('MCR-B4A-T'!D28=(0.05+'MCR-B4A-T'!F30)-(0.088*'MCR-B4A-T'!F31)+(0.005*'MCR-B4A-T'!F32)+(0.029*'MCR-B4A-T'!F33)+(0.001*'MCR-B4A-T'!G34),0,1),0)</f>
        <v>1</v>
      </c>
      <c r="C733" s="332" t="s">
        <v>937</v>
      </c>
    </row>
    <row r="734" spans="1:3" ht="15">
      <c r="A734" s="922"/>
      <c r="B734" s="327">
        <f>IF(ISNUMBER(IF('MCR-B4A-T'!D38='MCR-B4A-T'!D7+'MCR-B4A-T'!D28,0,1)),IF('MCR-B4A-T'!D38='MCR-B4A-T'!D7+'MCR-B4A-T'!D28,0,1),0)</f>
        <v>0</v>
      </c>
      <c r="C734" s="319" t="s">
        <v>402</v>
      </c>
    </row>
    <row r="735" spans="1:3" ht="15.75" thickBot="1">
      <c r="A735" s="923"/>
      <c r="B735" s="327">
        <f>IF(ISNUMBER(IF('MCR-B4A-T'!D42=MIN(MAX('MCR-B4A-T'!D38,'MCR-B4A-T'!D41),'MCR-B4A-T'!D40),0,1)),IF('MCR-B4A-T'!D42=MIN(MAX('MCR-B4A-T'!D38,'MCR-B4A-T'!D41),'MCR-B4A-T'!D40),0,1),0)*(IF(MIN(MAX('MCR-B4A-T'!D38,'MCR-B4A-T'!D41),'MCR-B4A-T'!D40)=0,0,1))</f>
        <v>0</v>
      </c>
      <c r="C735" s="319" t="s">
        <v>938</v>
      </c>
    </row>
    <row r="739" spans="1:3" ht="15.75" thickBot="1">
      <c r="A739" s="323">
        <f>IF(B739=0,0,1)</f>
        <v>1</v>
      </c>
      <c r="B739" s="325">
        <f>SUM(B740:B741)</f>
        <v>2</v>
      </c>
      <c r="C739" s="326" t="str">
        <f>IF(B739=0,"Aucune erreur dans l'onglet MCR-B4B-T",B739&amp;" erreur(s) dans l'état MCR-B4B-T")</f>
        <v>2 erreur(s) dans l'état MCR-B4B-T</v>
      </c>
    </row>
    <row r="740" spans="1:3" ht="15">
      <c r="A740" s="921" t="s">
        <v>747</v>
      </c>
      <c r="B740" s="327">
        <f>IF(ISNUMBER(IF('MCR-B4B-T'!E28=(0.05+'MCR-B4B-T'!H30)-(0.088*'MCR-B4B-T'!H31)+(0.005*'MCR-B4B-T'!H32)+(0.029*'MCR-B4B-T'!H33)+(0.001*'MCR-B4B-T'!I34),0,1)),IF('MCR-B4B-T'!E28=(0.05+'MCR-B4B-T'!H30)-(0.088*'MCR-B4B-T'!H31)+(0.005*'MCR-B4B-T'!H32)+(0.029*'MCR-B4B-T'!H33)+(0.001*'MCR-B4B-T'!I34),0,1),0)</f>
        <v>1</v>
      </c>
      <c r="C740" s="319" t="s">
        <v>1044</v>
      </c>
    </row>
    <row r="741" spans="1:3" ht="15.75" thickBot="1">
      <c r="A741" s="923"/>
      <c r="B741" s="327">
        <f>IF(ISNUMBER(IF('MCR-B4B-T'!F28=(0.05+'MCR-B4B-T'!K30)-(0.088*'MCR-B4B-T'!K31)+(0.005*'MCR-B4B-T'!K32)+(0.029*'MCR-B4B-T'!K33)+(0.001*'MCR-B4B-T'!L34),0,1)),IF('MCR-B4B-T'!F28=(0.05+'MCR-B4B-T'!K30)-(0.088*'MCR-B4B-T'!K31)+(0.005*'MCR-B4B-T'!K32)+(0.029*'MCR-B4B-T'!K33)+(0.001*'MCR-B4B-T'!L34),0,1),0)</f>
        <v>1</v>
      </c>
      <c r="C741" s="319" t="s">
        <v>939</v>
      </c>
    </row>
    <row r="745" spans="1:4" ht="15.75" thickBot="1">
      <c r="A745" s="323">
        <f>IF(B745=0,0,1)</f>
        <v>0</v>
      </c>
      <c r="B745" s="406">
        <f>SUM(A746:B808)</f>
        <v>0</v>
      </c>
      <c r="C745" s="407" t="str">
        <f>IF(B745=0,"Aucune erreur inter-états",B745&amp;" erreur(s) inter-états")</f>
        <v>Aucune erreur inter-états</v>
      </c>
      <c r="D745" s="408" t="s">
        <v>1350</v>
      </c>
    </row>
    <row r="746" spans="1:12" ht="129.75" customHeight="1" thickBot="1">
      <c r="A746" s="409" t="s">
        <v>1351</v>
      </c>
      <c r="B746" s="410">
        <f>IF(ISNUMBER('BS-C1-T'!D34),IF('BS-C1-T'!D34=SUM('TP-E1Q-T'!G27:S27)-'TP-E1Q-T'!P27,0,1),0)</f>
        <v>0</v>
      </c>
      <c r="C746" s="413" t="s">
        <v>1352</v>
      </c>
      <c r="D746" s="924" t="s">
        <v>1353</v>
      </c>
      <c r="E746" s="924"/>
      <c r="F746" s="924"/>
      <c r="G746" s="924"/>
      <c r="H746" s="924"/>
      <c r="I746" s="924"/>
      <c r="J746" s="924"/>
      <c r="K746" s="924"/>
      <c r="L746" s="924"/>
    </row>
    <row r="747" spans="1:12" ht="105" customHeight="1" thickBot="1" thickTop="1">
      <c r="A747" s="411" t="s">
        <v>1351</v>
      </c>
      <c r="B747" s="410">
        <f>IF(ISNUMBER('BS-C1-T'!D35),IF('BS-C1-T'!D35='TP-E1Q-T'!D27+'TP-E1Q-T'!E27+'TP-E1Q-T'!F27+'TP-E1Q-T'!P27,0,1),0)</f>
        <v>0</v>
      </c>
      <c r="C747" s="413" t="s">
        <v>1354</v>
      </c>
      <c r="D747" s="924" t="s">
        <v>1355</v>
      </c>
      <c r="E747" s="924"/>
      <c r="F747" s="924"/>
      <c r="G747" s="924"/>
      <c r="H747" s="924"/>
      <c r="I747" s="924"/>
      <c r="J747" s="924"/>
      <c r="K747" s="924"/>
      <c r="L747" s="924"/>
    </row>
    <row r="748" spans="1:12" ht="85.5" customHeight="1" thickBot="1" thickTop="1">
      <c r="A748" s="411" t="s">
        <v>1356</v>
      </c>
      <c r="B748" s="410">
        <f>IF(ISNUMBER(IF('BS-C1-T'!D37='TP-F1Q-T'!P14+'TP-F1Q-T'!Q14+'TP-F1Q-T'!R14+'TP-F1Q-T'!S14,0,1)),IF('BS-C1-T'!D37='TP-F1Q-T'!P14+'TP-F1Q-T'!Q14+'TP-F1Q-T'!R14+'TP-F1Q-T'!S14,0,1),0)</f>
        <v>0</v>
      </c>
      <c r="C748" s="413" t="s">
        <v>1357</v>
      </c>
      <c r="D748" s="924" t="s">
        <v>1358</v>
      </c>
      <c r="E748" s="924"/>
      <c r="F748" s="924"/>
      <c r="G748" s="924"/>
      <c r="H748" s="924"/>
      <c r="I748" s="924"/>
      <c r="J748" s="924"/>
      <c r="K748" s="924"/>
      <c r="L748" s="924"/>
    </row>
    <row r="749" spans="1:12" ht="84" customHeight="1" thickBot="1" thickTop="1">
      <c r="A749" s="411" t="s">
        <v>1356</v>
      </c>
      <c r="B749" s="410">
        <f>IF(ISNUMBER('BS-C1-T'!D38),IF('BS-C1-T'!D38='TP-F1Q-T'!D14+'TP-F1Q-T'!G14+'TP-F1Q-T'!H14+'TP-F1Q-T'!I14+'TP-F1Q-T'!J14,0,1),0)</f>
        <v>0</v>
      </c>
      <c r="C749" s="413" t="s">
        <v>1359</v>
      </c>
      <c r="D749" s="924" t="s">
        <v>1360</v>
      </c>
      <c r="E749" s="924"/>
      <c r="F749" s="924"/>
      <c r="G749" s="924"/>
      <c r="H749" s="924"/>
      <c r="I749" s="924"/>
      <c r="J749" s="924"/>
      <c r="K749" s="924"/>
      <c r="L749" s="924"/>
    </row>
    <row r="750" spans="1:12" ht="93" customHeight="1" thickBot="1" thickTop="1">
      <c r="A750" s="411" t="s">
        <v>1356</v>
      </c>
      <c r="B750" s="410">
        <f>IF(ISNUMBER(IF('BS-C1-T'!D39='TP-F1Q-T'!E14+'TP-F1Q-T'!F14,0,1)),IF('BS-C1-T'!D39='TP-F1Q-T'!E14+'TP-F1Q-T'!F14,0,1),0)</f>
        <v>0</v>
      </c>
      <c r="C750" s="413" t="s">
        <v>1361</v>
      </c>
      <c r="D750" s="924" t="s">
        <v>1362</v>
      </c>
      <c r="E750" s="924"/>
      <c r="F750" s="924"/>
      <c r="G750" s="924"/>
      <c r="H750" s="924"/>
      <c r="I750" s="924"/>
      <c r="J750" s="924"/>
      <c r="K750" s="924"/>
      <c r="L750" s="924"/>
    </row>
    <row r="751" spans="1:12" ht="111" customHeight="1" thickBot="1" thickTop="1">
      <c r="A751" s="411" t="s">
        <v>1351</v>
      </c>
      <c r="B751" s="410">
        <f>IF(ISNUMBER('BS-C1-T'!D53),IF('BS-C1-T'!D53='TP-E1Q-T'!G6+'TP-E1Q-T'!H6+'TP-E1Q-T'!I6+'TP-E1Q-T'!J6+'TP-E1Q-T'!K6+'TP-E1Q-T'!L6+'TP-E1Q-T'!M6+'TP-E1Q-T'!N6+'TP-E1Q-T'!O6+'TP-E1Q-T'!Q6+'TP-E1Q-T'!R6+'TP-E1Q-T'!S6,0,1),0)</f>
        <v>0</v>
      </c>
      <c r="C751" s="413" t="s">
        <v>1363</v>
      </c>
      <c r="D751" s="924" t="s">
        <v>1364</v>
      </c>
      <c r="E751" s="924"/>
      <c r="F751" s="924"/>
      <c r="G751" s="924"/>
      <c r="H751" s="924"/>
      <c r="I751" s="924"/>
      <c r="J751" s="924"/>
      <c r="K751" s="924"/>
      <c r="L751" s="924"/>
    </row>
    <row r="752" spans="1:12" ht="117" customHeight="1" thickBot="1" thickTop="1">
      <c r="A752" s="411" t="s">
        <v>1351</v>
      </c>
      <c r="B752" s="410">
        <f>IF(ISNUMBER(IF('BS-C1-T'!D54='TP-E1Q-T'!G20+'TP-E1Q-T'!H20+'TP-E1Q-T'!I20+'TP-E1Q-T'!J20+'TP-E1Q-T'!K20+'TP-E1Q-T'!L20+'TP-E1Q-T'!M20+'TP-E1Q-T'!N20+'TP-E1Q-T'!O20+'TP-E1Q-T'!Q20+'TP-E1Q-T'!R20+'TP-E1Q-T'!S20,0,1)),IF('BS-C1-T'!D54='TP-E1Q-T'!G20+'TP-E1Q-T'!H20+'TP-E1Q-T'!I20+'TP-E1Q-T'!J20+'TP-E1Q-T'!K20+'TP-E1Q-T'!L20+'TP-E1Q-T'!M20+'TP-E1Q-T'!N20+'TP-E1Q-T'!O20+'TP-E1Q-T'!Q20+'TP-E1Q-T'!R20+'TP-E1Q-T'!S20,0,1),0)</f>
        <v>0</v>
      </c>
      <c r="C752" s="413" t="s">
        <v>1365</v>
      </c>
      <c r="D752" s="924" t="s">
        <v>1366</v>
      </c>
      <c r="E752" s="924"/>
      <c r="F752" s="924"/>
      <c r="G752" s="924"/>
      <c r="H752" s="924"/>
      <c r="I752" s="924"/>
      <c r="J752" s="924"/>
      <c r="K752" s="924"/>
      <c r="L752" s="924"/>
    </row>
    <row r="753" spans="1:12" ht="108" customHeight="1" thickBot="1" thickTop="1">
      <c r="A753" s="411" t="s">
        <v>1351</v>
      </c>
      <c r="B753" s="410">
        <f>IF(ISNUMBER(IF('BS-C1-T'!D55='TP-E1Q-T'!G23+'TP-E1Q-T'!H23+'TP-E1Q-T'!I23+'TP-E1Q-T'!J23+'TP-E1Q-T'!K23+'TP-E1Q-T'!L23+'TP-E1Q-T'!M23+'TP-E1Q-T'!N23+'TP-E1Q-T'!O23+'TP-E1Q-T'!Q23+'TP-E1Q-T'!R23+'TP-E1Q-T'!S23,0,1)),IF('BS-C1-T'!D55='TP-E1Q-T'!G23+'TP-E1Q-T'!H23+'TP-E1Q-T'!I23+'TP-E1Q-T'!J23+'TP-E1Q-T'!K23+'TP-E1Q-T'!L23+'TP-E1Q-T'!M23+'TP-E1Q-T'!N23+'TP-E1Q-T'!O23+'TP-E1Q-T'!Q23+'TP-E1Q-T'!R23+'TP-E1Q-T'!S23,0,1),0)</f>
        <v>0</v>
      </c>
      <c r="C753" s="413" t="s">
        <v>1367</v>
      </c>
      <c r="D753" s="924" t="s">
        <v>1368</v>
      </c>
      <c r="E753" s="924"/>
      <c r="F753" s="924"/>
      <c r="G753" s="924"/>
      <c r="H753" s="924"/>
      <c r="I753" s="924"/>
      <c r="J753" s="924"/>
      <c r="K753" s="924"/>
      <c r="L753" s="924"/>
    </row>
    <row r="754" spans="1:12" ht="81.75" customHeight="1" thickBot="1" thickTop="1">
      <c r="A754" s="411" t="s">
        <v>1351</v>
      </c>
      <c r="B754" s="410">
        <f>IF(ISNUMBER(IF('BS-C1-T'!D57='TP-E1Q-T'!D6+'TP-E1Q-T'!E6+'TP-E1Q-T'!F6+'TP-E1Q-T'!P6,0,1)),IF('BS-C1-T'!D57='TP-E1Q-T'!D6+'TP-E1Q-T'!E6+'TP-E1Q-T'!F6+'TP-E1Q-T'!P6,0,1),0)</f>
        <v>0</v>
      </c>
      <c r="C754" s="413" t="s">
        <v>1369</v>
      </c>
      <c r="D754" s="924" t="s">
        <v>1370</v>
      </c>
      <c r="E754" s="924"/>
      <c r="F754" s="924"/>
      <c r="G754" s="924"/>
      <c r="H754" s="924"/>
      <c r="I754" s="924"/>
      <c r="J754" s="924"/>
      <c r="K754" s="924"/>
      <c r="L754" s="924"/>
    </row>
    <row r="755" spans="1:12" ht="70.5" customHeight="1" thickBot="1" thickTop="1">
      <c r="A755" s="411" t="s">
        <v>1351</v>
      </c>
      <c r="B755" s="410">
        <f>IF(ISNUMBER(IF('BS-C1-T'!D58='TP-E1Q-T'!D20+'TP-E1Q-T'!E20+'TP-E1Q-T'!F20+'TP-E1Q-T'!P20,0,1)),IF('BS-C1-T'!D58='TP-E1Q-T'!D20+'TP-E1Q-T'!E20+'TP-E1Q-T'!F20+'TP-E1Q-T'!P20,0,1),0)</f>
        <v>0</v>
      </c>
      <c r="C755" s="413" t="s">
        <v>1371</v>
      </c>
      <c r="D755" s="924" t="s">
        <v>1372</v>
      </c>
      <c r="E755" s="924"/>
      <c r="F755" s="924"/>
      <c r="G755" s="924"/>
      <c r="H755" s="924"/>
      <c r="I755" s="924"/>
      <c r="J755" s="924"/>
      <c r="K755" s="924"/>
      <c r="L755" s="924"/>
    </row>
    <row r="756" spans="1:12" ht="63" customHeight="1" thickBot="1" thickTop="1">
      <c r="A756" s="411" t="s">
        <v>1351</v>
      </c>
      <c r="B756" s="410">
        <f>IF(ISNUMBER(IF('BS-C1-T'!D59='TP-E1Q-T'!D23+'TP-E1Q-T'!E23+'TP-E1Q-T'!F23+'TP-E1Q-T'!P23,0,1)),IF('BS-C1-T'!D59='TP-E1Q-T'!D23+'TP-E1Q-T'!E23+'TP-E1Q-T'!F23+'TP-E1Q-T'!P23,0,1),0)</f>
        <v>0</v>
      </c>
      <c r="C756" s="413" t="s">
        <v>1373</v>
      </c>
      <c r="D756" s="924" t="s">
        <v>1374</v>
      </c>
      <c r="E756" s="924"/>
      <c r="F756" s="924"/>
      <c r="G756" s="924"/>
      <c r="H756" s="924"/>
      <c r="I756" s="924"/>
      <c r="J756" s="924"/>
      <c r="K756" s="924"/>
      <c r="L756" s="924"/>
    </row>
    <row r="757" spans="1:12" ht="81.75" customHeight="1" thickBot="1" thickTop="1">
      <c r="A757" s="411" t="s">
        <v>1356</v>
      </c>
      <c r="B757" s="410">
        <f>IF(ISNUMBER(IF('BS-C1-T'!D62='TP-F1Q-T'!P8:Q8+'TP-F1Q-T'!R8+'TP-F1Q-T'!S8,0,1)),IF('BS-C1-T'!D62='TP-F1Q-T'!P8:Q8+'TP-F1Q-T'!R8+'TP-F1Q-T'!S8,0,1),0)</f>
        <v>0</v>
      </c>
      <c r="C757" s="413" t="s">
        <v>1375</v>
      </c>
      <c r="D757" s="924" t="s">
        <v>1376</v>
      </c>
      <c r="E757" s="924"/>
      <c r="F757" s="924"/>
      <c r="G757" s="924"/>
      <c r="H757" s="924"/>
      <c r="I757" s="924"/>
      <c r="J757" s="924"/>
      <c r="K757" s="924"/>
      <c r="L757" s="924"/>
    </row>
    <row r="758" spans="1:12" ht="76.5" customHeight="1" thickBot="1" thickTop="1">
      <c r="A758" s="411" t="s">
        <v>1356</v>
      </c>
      <c r="B758" s="410">
        <f>IF(ISNUMBER('BS-C1-T'!D63),IF('BS-C1-T'!D63='TP-F1Q-T'!P12+'TP-F1Q-T'!Q12+'TP-F1Q-T'!R12+'TP-F1Q-T'!S12,0,1),0)</f>
        <v>0</v>
      </c>
      <c r="C758" s="413" t="s">
        <v>1377</v>
      </c>
      <c r="D758" s="924" t="s">
        <v>1378</v>
      </c>
      <c r="E758" s="924"/>
      <c r="F758" s="924"/>
      <c r="G758" s="924"/>
      <c r="H758" s="924"/>
      <c r="I758" s="924"/>
      <c r="J758" s="924"/>
      <c r="K758" s="924"/>
      <c r="L758" s="924"/>
    </row>
    <row r="759" spans="1:12" ht="75.75" customHeight="1" thickBot="1" thickTop="1">
      <c r="A759" s="411" t="s">
        <v>1356</v>
      </c>
      <c r="B759" s="410">
        <f>IF(ISNUMBER(IF('BS-C1-T'!D64='TP-F1Q-T'!P16:Q16+'TP-F1Q-T'!R16+'TP-F1Q-T'!S16,0,1)),IF('BS-C1-T'!D64='TP-F1Q-T'!P16:Q16+'TP-F1Q-T'!R16+'TP-F1Q-T'!S16,0,1),0)</f>
        <v>0</v>
      </c>
      <c r="C759" s="413" t="s">
        <v>1379</v>
      </c>
      <c r="D759" s="924" t="s">
        <v>1380</v>
      </c>
      <c r="E759" s="924"/>
      <c r="F759" s="924"/>
      <c r="G759" s="924"/>
      <c r="H759" s="924"/>
      <c r="I759" s="924"/>
      <c r="J759" s="924"/>
      <c r="K759" s="924"/>
      <c r="L759" s="924"/>
    </row>
    <row r="760" spans="1:12" ht="94.5" customHeight="1" thickBot="1" thickTop="1">
      <c r="A760" s="411" t="s">
        <v>1356</v>
      </c>
      <c r="B760" s="410">
        <f>IF(ISNUMBER(IF('BS-C1-T'!D66='TP-F1Q-T'!D8+'TP-F1Q-T'!G8:H8+'TP-F1Q-T'!I8+'TP-F1Q-T'!J8,0,1)),IF('BS-C1-T'!D66='TP-F1Q-T'!D8+'TP-F1Q-T'!G8:H8+'TP-F1Q-T'!I8+'TP-F1Q-T'!J8,0,1),0)</f>
        <v>0</v>
      </c>
      <c r="C760" s="413" t="s">
        <v>1381</v>
      </c>
      <c r="D760" s="924" t="s">
        <v>1382</v>
      </c>
      <c r="E760" s="924"/>
      <c r="F760" s="924"/>
      <c r="G760" s="924"/>
      <c r="H760" s="924"/>
      <c r="I760" s="924"/>
      <c r="J760" s="924"/>
      <c r="K760" s="924"/>
      <c r="L760" s="924"/>
    </row>
    <row r="761" spans="1:12" ht="86.25" customHeight="1" thickBot="1" thickTop="1">
      <c r="A761" s="411" t="s">
        <v>1356</v>
      </c>
      <c r="B761" s="410">
        <f>IF(ISNUMBER('BS-C1-T'!D67),IF('BS-C1-T'!D67='TP-F1Q-T'!D12+'TP-F1Q-T'!G12+'TP-F1Q-T'!H12+'TP-F1Q-T'!I12+'TP-F1Q-T'!J12,0,1),0)</f>
        <v>0</v>
      </c>
      <c r="C761" s="413" t="s">
        <v>1383</v>
      </c>
      <c r="D761" s="924" t="s">
        <v>1384</v>
      </c>
      <c r="E761" s="924"/>
      <c r="F761" s="924"/>
      <c r="G761" s="924"/>
      <c r="H761" s="924"/>
      <c r="I761" s="924"/>
      <c r="J761" s="924"/>
      <c r="K761" s="924"/>
      <c r="L761" s="924"/>
    </row>
    <row r="762" spans="1:12" ht="69.75" customHeight="1" thickBot="1" thickTop="1">
      <c r="A762" s="411" t="s">
        <v>1356</v>
      </c>
      <c r="B762" s="410">
        <f>IF(ISNUMBER(IF('BS-C1-T'!D68='TP-F1Q-T'!D16+'TP-F1Q-T'!G16:H16+'TP-F1Q-T'!I16+'TP-F1Q-T'!J16,0,1)),IF('BS-C1-T'!D68='TP-F1Q-T'!D16+'TP-F1Q-T'!G16:H16+'TP-F1Q-T'!I16+'TP-F1Q-T'!J16,0,1),0)</f>
        <v>0</v>
      </c>
      <c r="C762" s="413" t="s">
        <v>1385</v>
      </c>
      <c r="D762" s="924" t="s">
        <v>1386</v>
      </c>
      <c r="E762" s="924"/>
      <c r="F762" s="924"/>
      <c r="G762" s="924"/>
      <c r="H762" s="924"/>
      <c r="I762" s="924"/>
      <c r="J762" s="924"/>
      <c r="K762" s="924"/>
      <c r="L762" s="924"/>
    </row>
    <row r="763" spans="1:12" ht="73.5" customHeight="1" thickBot="1" thickTop="1">
      <c r="A763" s="411" t="s">
        <v>1356</v>
      </c>
      <c r="B763" s="410">
        <f>IF(ISNUMBER('BS-C1-T'!D71),IF('BS-C1-T'!D71='TP-F1Q-T'!E12+'TP-F1Q-T'!F12,0,1),0)</f>
        <v>0</v>
      </c>
      <c r="C763" s="413" t="s">
        <v>1387</v>
      </c>
      <c r="D763" s="924" t="s">
        <v>1388</v>
      </c>
      <c r="E763" s="924"/>
      <c r="F763" s="924"/>
      <c r="G763" s="924"/>
      <c r="H763" s="924"/>
      <c r="I763" s="924"/>
      <c r="J763" s="924"/>
      <c r="K763" s="924"/>
      <c r="L763" s="924"/>
    </row>
    <row r="764" spans="1:12" ht="131.25" customHeight="1" thickBot="1" thickTop="1">
      <c r="A764" s="411" t="s">
        <v>1389</v>
      </c>
      <c r="B764" s="410">
        <f>IF(ISNUMBER(IF('BS-C1-T'!D61+'BS-C1-T'!D69='TP-F1Q-T'!D8+'TP-F1Q-T'!E8:F8+'TP-F1Q-T'!G8:H8+'TP-F1Q-T'!I8+'TP-F1Q-T'!J8+'TP-F1Q-T'!P8:Q8+'TP-F1Q-T'!R8+'TP-F1Q-T'!S8+'TP-F1Q-T'!D12+'TP-F1Q-T'!E12+'TP-F1Q-T'!F12+'TP-F1Q-T'!G12+'TP-F1Q-T'!H12+'TP-F1Q-T'!I12+'TP-F1Q-T'!J12+'TP-F1Q-T'!P12+'TP-F1Q-T'!Q12+'TP-F1Q-T'!R12+'TP-F1Q-T'!S12+'TP-F1Q-T'!D16+'TP-F1Q-T'!E16:F16+'TP-F1Q-T'!G16:H16+'TP-F1Q-T'!I16+'TP-F1Q-T'!J16+'TP-F1Q-T'!P16+'TP-F1Q-T'!R16+'TP-F1Q-T'!S16,0,1)),IF('BS-C1-T'!D61+'BS-C1-T'!D69='TP-F1Q-T'!D8+'TP-F1Q-T'!E8:F8+'TP-F1Q-T'!G8:H8+'TP-F1Q-T'!I8+'TP-F1Q-T'!J8+'TP-F1Q-T'!P8:Q8+'TP-F1Q-T'!R8+'TP-F1Q-T'!S8+'TP-F1Q-T'!D12+'TP-F1Q-T'!E12+'TP-F1Q-T'!F12+'TP-F1Q-T'!G12+'TP-F1Q-T'!H12+'TP-F1Q-T'!I12+'TP-F1Q-T'!J12+'TP-F1Q-T'!P12+'TP-F1Q-T'!Q12+'TP-F1Q-T'!R12+'TP-F1Q-T'!S12+'TP-F1Q-T'!D16+'TP-F1Q-T'!E16:F16+'TP-F1Q-T'!G16:H16+'TP-F1Q-T'!I16+'TP-F1Q-T'!J16+'TP-F1Q-T'!P16+'TP-F1Q-T'!R16+'TP-F1Q-T'!S16,0,1),0)</f>
        <v>0</v>
      </c>
      <c r="C764" s="413" t="s">
        <v>1390</v>
      </c>
      <c r="D764" s="924" t="s">
        <v>1391</v>
      </c>
      <c r="E764" s="924"/>
      <c r="F764" s="924"/>
      <c r="G764" s="924"/>
      <c r="H764" s="924"/>
      <c r="I764" s="924"/>
      <c r="J764" s="924"/>
      <c r="K764" s="924"/>
      <c r="L764" s="924"/>
    </row>
    <row r="765" spans="1:12" ht="118.5" customHeight="1" thickBot="1" thickTop="1">
      <c r="A765" s="411" t="s">
        <v>1389</v>
      </c>
      <c r="B765" s="410">
        <f>IF(ISNUMBER(IF('BS-C1-T'!D62+'BS-C1-T'!D66+'BS-C1-T'!D70='TP-F1Q-T'!D8+'TP-F1Q-T'!E8:F8+'TP-F1Q-T'!G8:H8+'TP-F1Q-T'!I8+'TP-F1Q-T'!J8+'TP-F1Q-T'!P8:Q8+'TP-F1Q-T'!R8,0,1)),IF('BS-C1-T'!D62+'BS-C1-T'!D66+'BS-C1-T'!D70='TP-F1Q-T'!D8+'TP-F1Q-T'!E8:F8+'TP-F1Q-T'!G8:H8+'TP-F1Q-T'!I8+'TP-F1Q-T'!J8+'TP-F1Q-T'!P8:Q8+'TP-F1Q-T'!R8,0,1),0)</f>
        <v>0</v>
      </c>
      <c r="C765" s="413" t="s">
        <v>1392</v>
      </c>
      <c r="D765" s="924" t="s">
        <v>1393</v>
      </c>
      <c r="E765" s="924"/>
      <c r="F765" s="924"/>
      <c r="G765" s="924"/>
      <c r="H765" s="924"/>
      <c r="I765" s="924"/>
      <c r="J765" s="924"/>
      <c r="K765" s="924"/>
      <c r="L765" s="924"/>
    </row>
    <row r="766" spans="1:12" ht="148.5" customHeight="1" thickBot="1" thickTop="1">
      <c r="A766" s="411" t="s">
        <v>1389</v>
      </c>
      <c r="B766" s="410">
        <f>IF(ISNUMBER(IF('BS-C1-T'!D63+'BS-C1-T'!D71='TP-F1Q-T'!D12+'TP-F1Q-T'!E12+'TP-F1Q-T'!F12+'TP-F1Q-T'!G12+'TP-F1Q-T'!H12+'TP-F1Q-T'!J12+'TP-F1Q-T'!P12+'TP-F1Q-T'!Q12+'TP-F1Q-T'!R12+'TP-F1Q-T'!S12,0,1)),IF('BS-C1-T'!D63+'BS-C1-T'!D71='TP-F1Q-T'!D12+'TP-F1Q-T'!E12+'TP-F1Q-T'!F12+'TP-F1Q-T'!G12+'TP-F1Q-T'!H12+'TP-F1Q-T'!J12+'TP-F1Q-T'!P12+'TP-F1Q-T'!Q12+'TP-F1Q-T'!R12+'TP-F1Q-T'!S12,0,1),0)</f>
        <v>0</v>
      </c>
      <c r="C766" s="413" t="s">
        <v>1394</v>
      </c>
      <c r="D766" s="924" t="s">
        <v>1395</v>
      </c>
      <c r="E766" s="924"/>
      <c r="F766" s="924"/>
      <c r="G766" s="924"/>
      <c r="H766" s="924"/>
      <c r="I766" s="924"/>
      <c r="J766" s="924"/>
      <c r="K766" s="924"/>
      <c r="L766" s="924"/>
    </row>
    <row r="767" spans="1:12" ht="142.5" customHeight="1" thickBot="1" thickTop="1">
      <c r="A767" s="411" t="s">
        <v>1389</v>
      </c>
      <c r="B767" s="410">
        <f>IF(ISNUMBER(IF('BS-C1-T'!D64+'BS-C1-T'!D72='TP-F1Q-T'!D16+'TP-F1Q-T'!E16:F16+'TP-F1Q-T'!G16:H16+'TP-F1Q-T'!I16+'TP-F1Q-T'!J16+'TP-F1Q-T'!P16:Q16+'TP-F1Q-T'!R16+'TP-F1Q-T'!S16,0,1)),IF('BS-C1-T'!D64+'BS-C1-T'!D72='TP-F1Q-T'!D16+'TP-F1Q-T'!E16:F16+'TP-F1Q-T'!G16:H16+'TP-F1Q-T'!I16+'TP-F1Q-T'!J16+'TP-F1Q-T'!P16:Q16+'TP-F1Q-T'!R16+'TP-F1Q-T'!S16,0,1),0)</f>
        <v>0</v>
      </c>
      <c r="C767" s="413" t="s">
        <v>1396</v>
      </c>
      <c r="D767" s="924" t="s">
        <v>1397</v>
      </c>
      <c r="E767" s="924"/>
      <c r="F767" s="924"/>
      <c r="G767" s="924"/>
      <c r="H767" s="924"/>
      <c r="I767" s="924"/>
      <c r="J767" s="924"/>
      <c r="K767" s="924"/>
      <c r="L767" s="924"/>
    </row>
    <row r="768" spans="1:12" ht="114" customHeight="1" thickBot="1" thickTop="1">
      <c r="A768" s="411" t="s">
        <v>1398</v>
      </c>
      <c r="B768" s="410">
        <f>IF(ISNUMBER(IF('BS-C1-T'!D32='TP-F1Q-T'!D14+'TP-F1Q-T'!E14+'TP-F1Q-T'!F14+'TP-F1Q-T'!G14+'TP-F1Q-T'!H14+'TP-F1Q-T'!I14+'TP-F1Q-T'!J14+'TP-F1Q-T'!P14+'TP-F1Q-T'!Q14+'TP-F1Q-T'!R14+'TP-F1Q-T'!S14+'TP-E1Q-T'!T27,0,1)),IF('BS-C1-T'!D32='TP-F1Q-T'!D14+'TP-F1Q-T'!E14+'TP-F1Q-T'!F14+'TP-F1Q-T'!G14+'TP-F1Q-T'!H14+'TP-F1Q-T'!I14+'TP-F1Q-T'!J14+'TP-F1Q-T'!P14+'TP-F1Q-T'!Q14+'TP-F1Q-T'!R14+'TP-F1Q-T'!S14+'TP-E1Q-T'!T27,0,1),0)</f>
        <v>0</v>
      </c>
      <c r="C768" s="413" t="s">
        <v>1399</v>
      </c>
      <c r="D768" s="924" t="s">
        <v>1400</v>
      </c>
      <c r="E768" s="924"/>
      <c r="F768" s="924"/>
      <c r="G768" s="924"/>
      <c r="H768" s="924"/>
      <c r="I768" s="924"/>
      <c r="J768" s="924"/>
      <c r="K768" s="924"/>
      <c r="L768" s="924"/>
    </row>
    <row r="769" spans="1:12" ht="99.75" customHeight="1" thickBot="1" thickTop="1">
      <c r="A769" s="411" t="s">
        <v>1401</v>
      </c>
      <c r="B769" s="410">
        <f>IF(ISNUMBER(IF('BS-C1-T'!D52+'BS-C1-T'!D56='TP-E1Q-T'!T26,0,1)),IF('BS-C1-T'!D52+'BS-C1-T'!D56='TP-E1Q-T'!T26,0,1),0)</f>
        <v>0</v>
      </c>
      <c r="C769" s="413" t="s">
        <v>1402</v>
      </c>
      <c r="D769" s="924" t="s">
        <v>1403</v>
      </c>
      <c r="E769" s="924"/>
      <c r="F769" s="924"/>
      <c r="G769" s="924"/>
      <c r="H769" s="924"/>
      <c r="I769" s="924"/>
      <c r="J769" s="924"/>
      <c r="K769" s="924"/>
      <c r="L769" s="924"/>
    </row>
    <row r="770" spans="1:12" ht="99.75" customHeight="1" thickBot="1" thickTop="1">
      <c r="A770" s="411" t="s">
        <v>1404</v>
      </c>
      <c r="B770" s="410">
        <f>IF(ISNUMBER(IF('MCR-B4B-T'!H9+'MCR-B4B-T'!K9&gt;='TP-E1Q-T'!D21,0,1)),IF('MCR-B4B-T'!H9+'MCR-B4B-T'!K9&gt;='TP-E1Q-T'!D21,0,1),0)</f>
        <v>0</v>
      </c>
      <c r="C770" s="413" t="s">
        <v>1405</v>
      </c>
      <c r="D770" s="924" t="s">
        <v>1406</v>
      </c>
      <c r="E770" s="924"/>
      <c r="F770" s="924"/>
      <c r="G770" s="924"/>
      <c r="H770" s="924"/>
      <c r="I770" s="924"/>
      <c r="J770" s="924"/>
      <c r="K770" s="924"/>
      <c r="L770" s="924"/>
    </row>
    <row r="771" spans="1:12" ht="99.75" customHeight="1" thickBot="1" thickTop="1">
      <c r="A771" s="411" t="s">
        <v>1404</v>
      </c>
      <c r="B771" s="410">
        <f>IF(ISNUMBER(IF('MCR-B4B-T'!H10+'MCR-B4B-T'!K10&gt;='TP-E1Q-T'!E21,0,1)),IF('MCR-B4B-T'!H10+'MCR-B4B-T'!K10&gt;='TP-E1Q-T'!E21,0,1),0)</f>
        <v>0</v>
      </c>
      <c r="C771" s="413" t="s">
        <v>1407</v>
      </c>
      <c r="D771" s="924" t="s">
        <v>1408</v>
      </c>
      <c r="E771" s="924"/>
      <c r="F771" s="924"/>
      <c r="G771" s="924"/>
      <c r="H771" s="924"/>
      <c r="I771" s="924"/>
      <c r="J771" s="924"/>
      <c r="K771" s="924"/>
      <c r="L771" s="924"/>
    </row>
    <row r="772" spans="1:12" ht="99.75" customHeight="1" thickBot="1" thickTop="1">
      <c r="A772" s="411" t="s">
        <v>1404</v>
      </c>
      <c r="B772" s="410">
        <f>IF(ISNUMBER(IF('MCR-B4B-T'!H11+'MCR-B4B-T'!K11&gt;='TP-E1Q-T'!F21,0,1)),IF('MCR-B4B-T'!H11+'MCR-B4B-T'!K11&gt;='TP-E1Q-T'!F21,0,1),0)</f>
        <v>0</v>
      </c>
      <c r="C772" s="413" t="s">
        <v>1409</v>
      </c>
      <c r="D772" s="924" t="s">
        <v>1410</v>
      </c>
      <c r="E772" s="924"/>
      <c r="F772" s="924"/>
      <c r="G772" s="924"/>
      <c r="H772" s="924"/>
      <c r="I772" s="924"/>
      <c r="J772" s="924"/>
      <c r="K772" s="924"/>
      <c r="L772" s="924"/>
    </row>
    <row r="773" spans="1:12" ht="99.75" customHeight="1" thickBot="1" thickTop="1">
      <c r="A773" s="411" t="s">
        <v>1404</v>
      </c>
      <c r="B773" s="410">
        <f>IF(ISNUMBER(IF('MCR-B4B-T'!H12+'MCR-B4B-T'!K12&gt;='TP-E1Q-T'!G21,0,1)),IF('MCR-B4B-T'!H12+'MCR-B4B-T'!K12&gt;='TP-E1Q-T'!G21,0,1),0)</f>
        <v>0</v>
      </c>
      <c r="C773" s="413" t="s">
        <v>1411</v>
      </c>
      <c r="D773" s="924" t="s">
        <v>1412</v>
      </c>
      <c r="E773" s="924"/>
      <c r="F773" s="924"/>
      <c r="G773" s="924"/>
      <c r="H773" s="924"/>
      <c r="I773" s="924"/>
      <c r="J773" s="924"/>
      <c r="K773" s="924"/>
      <c r="L773" s="924"/>
    </row>
    <row r="774" spans="1:12" ht="99.75" customHeight="1" thickBot="1" thickTop="1">
      <c r="A774" s="411" t="s">
        <v>1404</v>
      </c>
      <c r="B774" s="410">
        <f>IF(ISNUMBER(IF('MCR-B4B-T'!H13+'MCR-B4B-T'!K13&gt;='TP-E1Q-T'!H21,0,1)),IF('MCR-B4B-T'!H13+'MCR-B4B-T'!K13&gt;='TP-E1Q-T'!H21,0,1),0)</f>
        <v>0</v>
      </c>
      <c r="C774" s="413" t="s">
        <v>1413</v>
      </c>
      <c r="D774" s="924" t="s">
        <v>1414</v>
      </c>
      <c r="E774" s="924"/>
      <c r="F774" s="924"/>
      <c r="G774" s="924"/>
      <c r="H774" s="924"/>
      <c r="I774" s="924"/>
      <c r="J774" s="924"/>
      <c r="K774" s="924"/>
      <c r="L774" s="924"/>
    </row>
    <row r="775" spans="1:12" ht="99.75" customHeight="1" thickBot="1" thickTop="1">
      <c r="A775" s="411" t="s">
        <v>1404</v>
      </c>
      <c r="B775" s="410">
        <f>IF(ISNUMBER(IF('MCR-B4B-T'!H14+'MCR-B4B-T'!K14&gt;='TP-E1Q-T'!I21,0,1)),IF('MCR-B4B-T'!H14+'MCR-B4B-T'!K14&gt;='TP-E1Q-T'!I21,0,1),0)</f>
        <v>0</v>
      </c>
      <c r="C775" s="413" t="s">
        <v>1415</v>
      </c>
      <c r="D775" s="924" t="s">
        <v>1416</v>
      </c>
      <c r="E775" s="924"/>
      <c r="F775" s="924"/>
      <c r="G775" s="924"/>
      <c r="H775" s="924"/>
      <c r="I775" s="924"/>
      <c r="J775" s="924"/>
      <c r="K775" s="924"/>
      <c r="L775" s="924"/>
    </row>
    <row r="776" spans="1:12" ht="99.75" customHeight="1" thickBot="1" thickTop="1">
      <c r="A776" s="411" t="s">
        <v>1404</v>
      </c>
      <c r="B776" s="410">
        <f>IF(ISNUMBER(IF('MCR-B4B-T'!H15+'MCR-B4B-T'!K15&gt;='TP-E1Q-T'!J21,0,1)),IF('MCR-B4B-T'!H15+'MCR-B4B-T'!K15&gt;='TP-E1Q-T'!J21,0,1),0)</f>
        <v>0</v>
      </c>
      <c r="C776" s="413" t="s">
        <v>1417</v>
      </c>
      <c r="D776" s="924" t="s">
        <v>1418</v>
      </c>
      <c r="E776" s="924"/>
      <c r="F776" s="924"/>
      <c r="G776" s="924"/>
      <c r="H776" s="924"/>
      <c r="I776" s="924"/>
      <c r="J776" s="924"/>
      <c r="K776" s="924"/>
      <c r="L776" s="924"/>
    </row>
    <row r="777" spans="1:12" ht="99.75" customHeight="1" thickBot="1" thickTop="1">
      <c r="A777" s="411" t="s">
        <v>1404</v>
      </c>
      <c r="B777" s="410">
        <f>IF(ISNUMBER(IF('MCR-B4B-T'!H16+'MCR-B4B-T'!K16&gt;='TP-E1Q-T'!K21,0,1)),IF('MCR-B4B-T'!H16+'MCR-B4B-T'!K16&gt;='TP-E1Q-T'!K21,0,1),0)</f>
        <v>0</v>
      </c>
      <c r="C777" s="413" t="s">
        <v>1419</v>
      </c>
      <c r="D777" s="924" t="s">
        <v>1420</v>
      </c>
      <c r="E777" s="924"/>
      <c r="F777" s="924"/>
      <c r="G777" s="924"/>
      <c r="H777" s="924"/>
      <c r="I777" s="924"/>
      <c r="J777" s="924"/>
      <c r="K777" s="924"/>
      <c r="L777" s="924"/>
    </row>
    <row r="778" spans="1:12" ht="99.75" customHeight="1" thickBot="1" thickTop="1">
      <c r="A778" s="411" t="s">
        <v>1404</v>
      </c>
      <c r="B778" s="410">
        <f>IF(ISNUMBER(IF('MCR-B4B-T'!H17+'MCR-B4B-T'!K17&gt;='TP-E1Q-T'!L21,0,1)),IF('MCR-B4B-T'!H17+'MCR-B4B-T'!K17&gt;='TP-E1Q-T'!L21,0,1),0)</f>
        <v>0</v>
      </c>
      <c r="C778" s="413" t="s">
        <v>1421</v>
      </c>
      <c r="D778" s="924" t="s">
        <v>1422</v>
      </c>
      <c r="E778" s="924"/>
      <c r="F778" s="924"/>
      <c r="G778" s="924"/>
      <c r="H778" s="924"/>
      <c r="I778" s="924"/>
      <c r="J778" s="924"/>
      <c r="K778" s="924"/>
      <c r="L778" s="924"/>
    </row>
    <row r="779" spans="1:12" ht="99.75" customHeight="1" thickBot="1" thickTop="1">
      <c r="A779" s="411" t="s">
        <v>1404</v>
      </c>
      <c r="B779" s="410">
        <f>IF(ISNUMBER(IF('MCR-B4B-T'!H18+'MCR-B4B-T'!K18&gt;='TP-E1Q-T'!M21,0,1)),IF('MCR-B4B-T'!H18+'MCR-B4B-T'!K18&gt;='TP-E1Q-T'!M21,0,1),0)</f>
        <v>0</v>
      </c>
      <c r="C779" s="413" t="s">
        <v>1423</v>
      </c>
      <c r="D779" s="924" t="s">
        <v>1424</v>
      </c>
      <c r="E779" s="924"/>
      <c r="F779" s="924"/>
      <c r="G779" s="924"/>
      <c r="H779" s="924"/>
      <c r="I779" s="924"/>
      <c r="J779" s="924"/>
      <c r="K779" s="924"/>
      <c r="L779" s="924"/>
    </row>
    <row r="780" spans="1:12" ht="99.75" customHeight="1" thickBot="1" thickTop="1">
      <c r="A780" s="411" t="s">
        <v>1404</v>
      </c>
      <c r="B780" s="410">
        <f>IF(ISNUMBER(IF('MCR-B4B-T'!H19+'MCR-B4B-T'!K19&gt;='TP-E1Q-T'!N21,0,1)),IF('MCR-B4B-T'!H19+'MCR-B4B-T'!K19&gt;='TP-E1Q-T'!N21,0,1),0)</f>
        <v>0</v>
      </c>
      <c r="C780" s="413" t="s">
        <v>1425</v>
      </c>
      <c r="D780" s="924" t="s">
        <v>1426</v>
      </c>
      <c r="E780" s="924"/>
      <c r="F780" s="924"/>
      <c r="G780" s="924"/>
      <c r="H780" s="924"/>
      <c r="I780" s="924"/>
      <c r="J780" s="924"/>
      <c r="K780" s="924"/>
      <c r="L780" s="924"/>
    </row>
    <row r="781" spans="1:12" ht="99.75" customHeight="1" thickBot="1" thickTop="1">
      <c r="A781" s="411" t="s">
        <v>1404</v>
      </c>
      <c r="B781" s="410">
        <f>IF(ISNUMBER(IF('MCR-B4B-T'!H20+'MCR-B4B-T'!K20&gt;='TP-E1Q-T'!O21,0,1)),IF('MCR-B4B-T'!H20+'MCR-B4B-T'!K20&gt;='TP-E1Q-T'!O21,0,1),0)</f>
        <v>0</v>
      </c>
      <c r="C781" s="413" t="s">
        <v>1427</v>
      </c>
      <c r="D781" s="924" t="s">
        <v>1428</v>
      </c>
      <c r="E781" s="924"/>
      <c r="F781" s="924"/>
      <c r="G781" s="924"/>
      <c r="H781" s="924"/>
      <c r="I781" s="924"/>
      <c r="J781" s="924"/>
      <c r="K781" s="924"/>
      <c r="L781" s="924"/>
    </row>
    <row r="782" spans="1:12" ht="99.75" customHeight="1" thickBot="1" thickTop="1">
      <c r="A782" s="411" t="s">
        <v>1404</v>
      </c>
      <c r="B782" s="410">
        <f>IF(ISNUMBER(IF('MCR-B4B-T'!H21+'MCR-B4B-T'!K21&gt;='TP-E1Q-T'!Q21,0,1)),IF('MCR-B4B-T'!H21+'MCR-B4B-T'!K21&gt;='TP-E1Q-T'!Q21,0,1),0)</f>
        <v>0</v>
      </c>
      <c r="C782" s="413" t="s">
        <v>1429</v>
      </c>
      <c r="D782" s="924" t="s">
        <v>1430</v>
      </c>
      <c r="E782" s="924"/>
      <c r="F782" s="924"/>
      <c r="G782" s="924"/>
      <c r="H782" s="924"/>
      <c r="I782" s="924"/>
      <c r="J782" s="924"/>
      <c r="K782" s="924"/>
      <c r="L782" s="924"/>
    </row>
    <row r="783" spans="1:12" ht="99.75" customHeight="1" thickBot="1" thickTop="1">
      <c r="A783" s="411" t="s">
        <v>1404</v>
      </c>
      <c r="B783" s="410">
        <f>IF(ISNUMBER(IF('MCR-B4B-T'!H24+'MCR-B4B-T'!K24&gt;='TP-E1Q-T'!P21,0,1)),IF('MCR-B4B-T'!H24+'MCR-B4B-T'!K24&gt;='TP-E1Q-T'!P21,0,1),0)</f>
        <v>0</v>
      </c>
      <c r="C783" s="413" t="s">
        <v>1431</v>
      </c>
      <c r="D783" s="924" t="s">
        <v>1432</v>
      </c>
      <c r="E783" s="924"/>
      <c r="F783" s="924"/>
      <c r="G783" s="924"/>
      <c r="H783" s="924"/>
      <c r="I783" s="924"/>
      <c r="J783" s="924"/>
      <c r="K783" s="924"/>
      <c r="L783" s="924"/>
    </row>
    <row r="784" spans="1:12" ht="99.75" customHeight="1" thickBot="1" thickTop="1">
      <c r="A784" s="411" t="s">
        <v>1404</v>
      </c>
      <c r="B784" s="410">
        <f>IF(ISNUMBER(IF('MCR-B4B-T'!H23+'MCR-B4B-T'!K23&gt;='TP-E1Q-T'!R21,0,1)),IF('MCR-B4B-T'!H23+'MCR-B4B-T'!K23&gt;='TP-E1Q-T'!R21,0,1),0)</f>
        <v>0</v>
      </c>
      <c r="C784" s="413" t="s">
        <v>1433</v>
      </c>
      <c r="D784" s="924" t="s">
        <v>1434</v>
      </c>
      <c r="E784" s="924"/>
      <c r="F784" s="924"/>
      <c r="G784" s="924"/>
      <c r="H784" s="924"/>
      <c r="I784" s="924"/>
      <c r="J784" s="924"/>
      <c r="K784" s="924"/>
      <c r="L784" s="924"/>
    </row>
    <row r="785" spans="1:12" ht="99.75" customHeight="1" thickBot="1" thickTop="1">
      <c r="A785" s="411" t="s">
        <v>1404</v>
      </c>
      <c r="B785" s="410">
        <f>IF(ISNUMBER(IF('MCR-B4B-T'!H22+'MCR-B4B-T'!K22&gt;='TP-E1Q-T'!S21,0,1)),IF('MCR-B4B-T'!H22+'MCR-B4B-T'!K22&gt;='TP-E1Q-T'!S21,0,1),0)</f>
        <v>0</v>
      </c>
      <c r="C785" s="413" t="s">
        <v>1435</v>
      </c>
      <c r="D785" s="924" t="s">
        <v>1436</v>
      </c>
      <c r="E785" s="924"/>
      <c r="F785" s="924"/>
      <c r="G785" s="924"/>
      <c r="H785" s="924"/>
      <c r="I785" s="924"/>
      <c r="J785" s="924"/>
      <c r="K785" s="924"/>
      <c r="L785" s="924"/>
    </row>
    <row r="786" spans="1:12" ht="99.75" customHeight="1" thickBot="1" thickTop="1">
      <c r="A786" s="411" t="s">
        <v>1437</v>
      </c>
      <c r="B786" s="410">
        <f>IF(ISNUMBER(IF('MCR-B4B-T'!H30+'MCR-B4B-T'!K30+'MCR-B4B-T'!H31+'MCR-B4B-T'!K31&gt;='TP-F1Q-T'!D12-'TP-F1Q-T'!D14,0,1)),IF('MCR-B4B-T'!H30+'MCR-B4B-T'!K30+'MCR-B4B-T'!H31+'MCR-B4B-T'!K31&gt;='TP-F1Q-T'!D12-'TP-F1Q-T'!D14,0,1),0)</f>
        <v>0</v>
      </c>
      <c r="C786" s="413" t="s">
        <v>1438</v>
      </c>
      <c r="D786" s="924" t="s">
        <v>1439</v>
      </c>
      <c r="E786" s="924"/>
      <c r="F786" s="924"/>
      <c r="G786" s="924"/>
      <c r="H786" s="924"/>
      <c r="I786" s="924"/>
      <c r="J786" s="924"/>
      <c r="K786" s="924"/>
      <c r="L786" s="924"/>
    </row>
    <row r="787" spans="1:12" ht="99.75" customHeight="1" thickBot="1" thickTop="1">
      <c r="A787" s="411" t="s">
        <v>1437</v>
      </c>
      <c r="B787" s="410">
        <f>IF(ISNUMBER(IF('MCR-B4B-T'!H32+'MCR-B4B-T'!K32&gt;='TP-F1Q-T'!E12+'TP-F1Q-T'!F12-'TP-F1Q-T'!E14-'TP-F1Q-T'!F14,0,1)),IF('MCR-B4B-T'!H32+'MCR-B4B-T'!K32&gt;='TP-F1Q-T'!E12+'TP-F1Q-T'!F12-'TP-F1Q-T'!E14-'TP-F1Q-T'!F14,0,1),0)</f>
        <v>0</v>
      </c>
      <c r="C787" s="413" t="s">
        <v>1440</v>
      </c>
      <c r="D787" s="924" t="s">
        <v>1441</v>
      </c>
      <c r="E787" s="924"/>
      <c r="F787" s="924"/>
      <c r="G787" s="924"/>
      <c r="H787" s="924"/>
      <c r="I787" s="924"/>
      <c r="J787" s="924"/>
      <c r="K787" s="924"/>
      <c r="L787" s="924"/>
    </row>
    <row r="788" spans="1:12" ht="120" customHeight="1" thickBot="1" thickTop="1">
      <c r="A788" s="411" t="s">
        <v>1437</v>
      </c>
      <c r="B788" s="410">
        <f>IF(ISNUMBER(IF('MCR-B4B-T'!H33+'MCR-B4B-T'!K33&gt;='TP-F1Q-T'!G12+'TP-F1Q-T'!G14-'TP-F1Q-T'!H14+'TP-F1Q-T'!I12+'TP-F1Q-T'!P12-'TP-F1Q-T'!I14-'TP-F1Q-T'!P14+'TP-F1Q-T'!Q12+'TP-F1Q-T'!R12+'TP-F1Q-T'!S12-'TP-F1Q-T'!Q14-'TP-F1Q-T'!R14-'TP-F1Q-T'!S14,0,1)),IF('MCR-B4B-T'!H33+'MCR-B4B-T'!K33&gt;='TP-F1Q-T'!G12+'TP-F1Q-T'!G14-'TP-F1Q-T'!H14+'TP-F1Q-T'!I12+'TP-F1Q-T'!P12-'TP-F1Q-T'!I14-'TP-F1Q-T'!P14+'TP-F1Q-T'!Q12+'TP-F1Q-T'!R12+'TP-F1Q-T'!S12-'TP-F1Q-T'!Q14-'TP-F1Q-T'!R14-'TP-F1Q-T'!S14,0,1),0)</f>
        <v>0</v>
      </c>
      <c r="C788" s="413" t="s">
        <v>1442</v>
      </c>
      <c r="D788" s="924" t="s">
        <v>1443</v>
      </c>
      <c r="E788" s="924"/>
      <c r="F788" s="924"/>
      <c r="G788" s="924"/>
      <c r="H788" s="924"/>
      <c r="I788" s="924"/>
      <c r="J788" s="924"/>
      <c r="K788" s="924"/>
      <c r="L788" s="924"/>
    </row>
    <row r="789" spans="1:12" ht="99.75" customHeight="1" thickBot="1" thickTop="1">
      <c r="A789" s="411" t="s">
        <v>1444</v>
      </c>
      <c r="B789" s="410">
        <f>IF(ISNUMBER(IF('MCR-B4A-T'!F9&gt;='TP-E1Q-T'!D21,0,1)),IF('MCR-B4A-T'!F9&gt;='TP-E1Q-T'!D21,0,1),0)</f>
        <v>0</v>
      </c>
      <c r="C789" s="413" t="s">
        <v>1445</v>
      </c>
      <c r="D789" s="924" t="s">
        <v>1446</v>
      </c>
      <c r="E789" s="924"/>
      <c r="F789" s="924"/>
      <c r="G789" s="924"/>
      <c r="H789" s="924"/>
      <c r="I789" s="924"/>
      <c r="J789" s="924"/>
      <c r="K789" s="924"/>
      <c r="L789" s="924"/>
    </row>
    <row r="790" spans="1:12" ht="99.75" customHeight="1" thickBot="1" thickTop="1">
      <c r="A790" s="411" t="s">
        <v>1444</v>
      </c>
      <c r="B790" s="410">
        <f>IF(ISNUMBER(IF('MCR-B4A-T'!F10&gt;='TP-E1Q-T'!E21,0,1)),IF('MCR-B4A-T'!F10&gt;='TP-E1Q-T'!E21,0,1),0)</f>
        <v>0</v>
      </c>
      <c r="C790" s="413" t="s">
        <v>1447</v>
      </c>
      <c r="D790" s="924" t="s">
        <v>1448</v>
      </c>
      <c r="E790" s="924"/>
      <c r="F790" s="924"/>
      <c r="G790" s="924"/>
      <c r="H790" s="924"/>
      <c r="I790" s="924"/>
      <c r="J790" s="924"/>
      <c r="K790" s="924"/>
      <c r="L790" s="924"/>
    </row>
    <row r="791" spans="1:12" ht="99.75" customHeight="1" thickBot="1" thickTop="1">
      <c r="A791" s="411" t="s">
        <v>1444</v>
      </c>
      <c r="B791" s="410">
        <f>IF(ISNUMBER('MCR-B4A-T'!F11),IF('MCR-B4A-T'!F11&gt;='TP-E1Q-T'!F21,0,1),0)</f>
        <v>0</v>
      </c>
      <c r="C791" s="413" t="s">
        <v>1449</v>
      </c>
      <c r="D791" s="924" t="s">
        <v>1450</v>
      </c>
      <c r="E791" s="924"/>
      <c r="F791" s="924"/>
      <c r="G791" s="924"/>
      <c r="H791" s="924"/>
      <c r="I791" s="924"/>
      <c r="J791" s="924"/>
      <c r="K791" s="924"/>
      <c r="L791" s="924"/>
    </row>
    <row r="792" spans="1:12" ht="99.75" customHeight="1" thickBot="1" thickTop="1">
      <c r="A792" s="411" t="s">
        <v>1444</v>
      </c>
      <c r="B792" s="410">
        <f>IF(ISNUMBER('MCR-B4A-T'!F12),IF('MCR-B4A-T'!F12&gt;='TP-E1Q-T'!G21,0,1),0)</f>
        <v>0</v>
      </c>
      <c r="C792" s="413" t="s">
        <v>1451</v>
      </c>
      <c r="D792" s="924" t="s">
        <v>1452</v>
      </c>
      <c r="E792" s="924"/>
      <c r="F792" s="924"/>
      <c r="G792" s="924"/>
      <c r="H792" s="924"/>
      <c r="I792" s="924"/>
      <c r="J792" s="924"/>
      <c r="K792" s="924"/>
      <c r="L792" s="924"/>
    </row>
    <row r="793" spans="1:12" ht="99.75" customHeight="1" thickBot="1" thickTop="1">
      <c r="A793" s="411" t="s">
        <v>1444</v>
      </c>
      <c r="B793" s="410">
        <f>IF(ISNUMBER('MCR-B4A-T'!F13),IF('MCR-B4A-T'!F13&gt;='TP-E1Q-T'!H21,0,1),0)</f>
        <v>0</v>
      </c>
      <c r="C793" s="413" t="s">
        <v>1453</v>
      </c>
      <c r="D793" s="924" t="s">
        <v>1454</v>
      </c>
      <c r="E793" s="924"/>
      <c r="F793" s="924"/>
      <c r="G793" s="924"/>
      <c r="H793" s="924"/>
      <c r="I793" s="924"/>
      <c r="J793" s="924"/>
      <c r="K793" s="924"/>
      <c r="L793" s="924"/>
    </row>
    <row r="794" spans="1:12" ht="99.75" customHeight="1" thickBot="1" thickTop="1">
      <c r="A794" s="411" t="s">
        <v>1444</v>
      </c>
      <c r="B794" s="410">
        <f>IF(ISNUMBER('MCR-B4A-T'!F14),IF('MCR-B4A-T'!F14&gt;='TP-E1Q-T'!I21,0,1),0)</f>
        <v>0</v>
      </c>
      <c r="C794" s="413" t="s">
        <v>1455</v>
      </c>
      <c r="D794" s="924" t="s">
        <v>1456</v>
      </c>
      <c r="E794" s="924"/>
      <c r="F794" s="924"/>
      <c r="G794" s="924"/>
      <c r="H794" s="924"/>
      <c r="I794" s="924"/>
      <c r="J794" s="924"/>
      <c r="K794" s="924"/>
      <c r="L794" s="924"/>
    </row>
    <row r="795" spans="1:12" ht="99.75" customHeight="1" thickBot="1" thickTop="1">
      <c r="A795" s="411" t="s">
        <v>1444</v>
      </c>
      <c r="B795" s="410">
        <f>IF(ISNUMBER('MCR-B4A-T'!F15),IF('MCR-B4A-T'!F15&gt;='TP-E1Q-T'!J21,0,1),0)</f>
        <v>0</v>
      </c>
      <c r="C795" s="413" t="s">
        <v>1457</v>
      </c>
      <c r="D795" s="924" t="s">
        <v>1458</v>
      </c>
      <c r="E795" s="924"/>
      <c r="F795" s="924"/>
      <c r="G795" s="924"/>
      <c r="H795" s="924"/>
      <c r="I795" s="924"/>
      <c r="J795" s="924"/>
      <c r="K795" s="924"/>
      <c r="L795" s="924"/>
    </row>
    <row r="796" spans="1:12" ht="99.75" customHeight="1" thickBot="1" thickTop="1">
      <c r="A796" s="411" t="s">
        <v>1444</v>
      </c>
      <c r="B796" s="410">
        <f>IF(ISNUMBER('MCR-B4A-T'!F16),IF('MCR-B4A-T'!F16&gt;='TP-E1Q-T'!K21,0,1),0)</f>
        <v>0</v>
      </c>
      <c r="C796" s="413" t="s">
        <v>1459</v>
      </c>
      <c r="D796" s="924" t="s">
        <v>1460</v>
      </c>
      <c r="E796" s="924"/>
      <c r="F796" s="924"/>
      <c r="G796" s="924"/>
      <c r="H796" s="924"/>
      <c r="I796" s="924"/>
      <c r="J796" s="924"/>
      <c r="K796" s="924"/>
      <c r="L796" s="924"/>
    </row>
    <row r="797" spans="1:12" ht="99.75" customHeight="1" thickBot="1" thickTop="1">
      <c r="A797" s="411" t="s">
        <v>1444</v>
      </c>
      <c r="B797" s="410">
        <f>IF(ISNUMBER('MCR-B4A-T'!F17),IF('MCR-B4A-T'!F17&gt;='TP-E1Q-T'!L21,0,1),0)</f>
        <v>0</v>
      </c>
      <c r="C797" s="413" t="s">
        <v>1461</v>
      </c>
      <c r="D797" s="924" t="s">
        <v>1462</v>
      </c>
      <c r="E797" s="924"/>
      <c r="F797" s="924"/>
      <c r="G797" s="924"/>
      <c r="H797" s="924"/>
      <c r="I797" s="924"/>
      <c r="J797" s="924"/>
      <c r="K797" s="924"/>
      <c r="L797" s="924"/>
    </row>
    <row r="798" spans="1:12" ht="99.75" customHeight="1" thickBot="1" thickTop="1">
      <c r="A798" s="411" t="s">
        <v>1444</v>
      </c>
      <c r="B798" s="410">
        <f>IF(ISNUMBER('MCR-B4A-T'!F18),IF('MCR-B4A-T'!F18&gt;='TP-E1Q-T'!M21,0,1),0)</f>
        <v>0</v>
      </c>
      <c r="C798" s="413" t="s">
        <v>1463</v>
      </c>
      <c r="D798" s="924" t="s">
        <v>1464</v>
      </c>
      <c r="E798" s="924"/>
      <c r="F798" s="924"/>
      <c r="G798" s="924"/>
      <c r="H798" s="924"/>
      <c r="I798" s="924"/>
      <c r="J798" s="924"/>
      <c r="K798" s="924"/>
      <c r="L798" s="924"/>
    </row>
    <row r="799" spans="1:12" ht="99.75" customHeight="1" thickBot="1" thickTop="1">
      <c r="A799" s="411" t="s">
        <v>1444</v>
      </c>
      <c r="B799" s="410">
        <f>IF(ISNUMBER('MCR-B4A-T'!F19),IF('MCR-B4A-T'!F19&gt;='TP-E1Q-T'!N21,0,1),0)</f>
        <v>0</v>
      </c>
      <c r="C799" s="413" t="s">
        <v>1465</v>
      </c>
      <c r="D799" s="924" t="s">
        <v>1466</v>
      </c>
      <c r="E799" s="924"/>
      <c r="F799" s="924"/>
      <c r="G799" s="924"/>
      <c r="H799" s="924"/>
      <c r="I799" s="924"/>
      <c r="J799" s="924"/>
      <c r="K799" s="924"/>
      <c r="L799" s="924"/>
    </row>
    <row r="800" spans="1:12" ht="99.75" customHeight="1" thickBot="1" thickTop="1">
      <c r="A800" s="411" t="s">
        <v>1444</v>
      </c>
      <c r="B800" s="410">
        <f>IF(ISNUMBER('MCR-B4A-T'!F20),IF('MCR-B4A-T'!F20&gt;='TP-E1Q-T'!O21,0,1),0)</f>
        <v>0</v>
      </c>
      <c r="C800" s="413" t="s">
        <v>1467</v>
      </c>
      <c r="D800" s="924" t="s">
        <v>1468</v>
      </c>
      <c r="E800" s="924"/>
      <c r="F800" s="924"/>
      <c r="G800" s="924"/>
      <c r="H800" s="924"/>
      <c r="I800" s="924"/>
      <c r="J800" s="924"/>
      <c r="K800" s="924"/>
      <c r="L800" s="924"/>
    </row>
    <row r="801" spans="1:12" ht="99.75" customHeight="1" thickBot="1" thickTop="1">
      <c r="A801" s="411" t="s">
        <v>1444</v>
      </c>
      <c r="B801" s="410">
        <f>IF(ISNUMBER('MCR-B4A-T'!F21),IF('MCR-B4A-T'!F21&gt;='TP-E1Q-T'!P21,0,1),0)</f>
        <v>0</v>
      </c>
      <c r="C801" s="413" t="s">
        <v>1469</v>
      </c>
      <c r="D801" s="924" t="s">
        <v>1470</v>
      </c>
      <c r="E801" s="924"/>
      <c r="F801" s="924"/>
      <c r="G801" s="924"/>
      <c r="H801" s="924"/>
      <c r="I801" s="924"/>
      <c r="J801" s="924"/>
      <c r="K801" s="924"/>
      <c r="L801" s="924"/>
    </row>
    <row r="802" spans="1:12" ht="99.75" customHeight="1" thickBot="1" thickTop="1">
      <c r="A802" s="411" t="s">
        <v>1444</v>
      </c>
      <c r="B802" s="410">
        <f>IF(ISNUMBER('MCR-B4A-T'!F24),IF('MCR-B4A-T'!F24&gt;='TP-E1Q-T'!Q21,0,1),0)</f>
        <v>0</v>
      </c>
      <c r="C802" s="413" t="s">
        <v>1471</v>
      </c>
      <c r="D802" s="924" t="s">
        <v>1472</v>
      </c>
      <c r="E802" s="924"/>
      <c r="F802" s="924"/>
      <c r="G802" s="924"/>
      <c r="H802" s="924"/>
      <c r="I802" s="924"/>
      <c r="J802" s="924"/>
      <c r="K802" s="924"/>
      <c r="L802" s="924"/>
    </row>
    <row r="803" spans="1:12" ht="99.75" customHeight="1" thickBot="1" thickTop="1">
      <c r="A803" s="411" t="s">
        <v>1444</v>
      </c>
      <c r="B803" s="410">
        <f>IF(ISNUMBER('MCR-B4A-T'!F22),IF('MCR-B4A-T'!F22&gt;='TP-E1Q-T'!R21,0,1),0)</f>
        <v>0</v>
      </c>
      <c r="C803" s="413" t="s">
        <v>1473</v>
      </c>
      <c r="D803" s="924" t="s">
        <v>1474</v>
      </c>
      <c r="E803" s="924"/>
      <c r="F803" s="924"/>
      <c r="G803" s="924"/>
      <c r="H803" s="924"/>
      <c r="I803" s="924"/>
      <c r="J803" s="924"/>
      <c r="K803" s="924"/>
      <c r="L803" s="924"/>
    </row>
    <row r="804" spans="1:12" ht="99.75" customHeight="1" thickBot="1" thickTop="1">
      <c r="A804" s="411" t="s">
        <v>1444</v>
      </c>
      <c r="B804" s="410">
        <f>IF(ISNUMBER('MCR-B4A-T'!F23),IF('MCR-B4A-T'!F23&gt;='TP-E1Q-T'!S21,0,1),0)</f>
        <v>0</v>
      </c>
      <c r="C804" s="413" t="s">
        <v>1475</v>
      </c>
      <c r="D804" s="924" t="s">
        <v>1476</v>
      </c>
      <c r="E804" s="924"/>
      <c r="F804" s="924"/>
      <c r="G804" s="924"/>
      <c r="H804" s="924"/>
      <c r="I804" s="924"/>
      <c r="J804" s="924"/>
      <c r="K804" s="924"/>
      <c r="L804" s="924"/>
    </row>
    <row r="805" spans="1:12" ht="99.75" customHeight="1" thickBot="1" thickTop="1">
      <c r="A805" s="411" t="s">
        <v>1477</v>
      </c>
      <c r="B805" s="410">
        <f>IF(ISNUMBER(IF('MCR-B4A-T'!F30+'MCR-B4A-T'!F31&gt;='TP-F1Q-T'!D12-'TP-F1Q-T'!D14,0,1)),IF('MCR-B4A-T'!F30+'MCR-B4A-T'!F31&gt;='TP-F1Q-T'!D12-'TP-F1Q-T'!D14,0,1),0)</f>
        <v>0</v>
      </c>
      <c r="C805" s="413" t="s">
        <v>1478</v>
      </c>
      <c r="D805" s="924" t="s">
        <v>1479</v>
      </c>
      <c r="E805" s="924"/>
      <c r="F805" s="924"/>
      <c r="G805" s="924"/>
      <c r="H805" s="924"/>
      <c r="I805" s="924"/>
      <c r="J805" s="924"/>
      <c r="K805" s="924"/>
      <c r="L805" s="924"/>
    </row>
    <row r="806" spans="1:12" ht="99.75" customHeight="1" thickBot="1" thickTop="1">
      <c r="A806" s="411" t="s">
        <v>1477</v>
      </c>
      <c r="B806" s="410">
        <f>IF(ISNUMBER(IF('MCR-B4A-T'!F32&gt;='TP-F1Q-T'!E12+'TP-F1Q-T'!F12-'TP-F1Q-T'!E14-'TP-F1Q-T'!F14,0,1)),IF('MCR-B4A-T'!F32&gt;='TP-F1Q-T'!E12+'TP-F1Q-T'!F12-'TP-F1Q-T'!E14-'TP-F1Q-T'!F1,0,1),0)</f>
        <v>0</v>
      </c>
      <c r="C806" s="413" t="s">
        <v>1480</v>
      </c>
      <c r="D806" s="924" t="s">
        <v>1481</v>
      </c>
      <c r="E806" s="924"/>
      <c r="F806" s="924"/>
      <c r="G806" s="924"/>
      <c r="H806" s="924"/>
      <c r="I806" s="924"/>
      <c r="J806" s="924"/>
      <c r="K806" s="924"/>
      <c r="L806" s="924"/>
    </row>
    <row r="807" spans="1:12" ht="156.75" customHeight="1" thickBot="1" thickTop="1">
      <c r="A807" s="411" t="s">
        <v>1477</v>
      </c>
      <c r="B807" s="410">
        <f>IF(ISNUMBER(IF('MCR-B4A-T'!F33&gt;='TP-F1Q-T'!G12+'TP-F1Q-T'!H12+'TP-F1Q-T'!I12+'TP-F1Q-T'!J12+'TP-F1Q-T'!P12+'TP-F1Q-T'!Q12+'TP-F1Q-T'!R12+'TP-F1Q-T'!S12-'TP-F1Q-T'!I14-'TP-F1Q-T'!Q14-'TP-F1Q-T'!R14-'TP-F1Q-T'!S14,0,1)),IF('MCR-B4A-T'!F33&gt;='TP-F1Q-T'!G12+'TP-F1Q-T'!H12+'TP-F1Q-T'!I12+'TP-F1Q-T'!J12+'TP-F1Q-T'!P12+'TP-F1Q-T'!Q12+'TP-F1Q-T'!R12+'TP-F1Q-T'!S12-'TP-F1Q-T'!I14-'TP-F1Q-T'!Q14-'TP-F1Q-T'!R14-'TP-F1Q-T'!S14,0,1),0)</f>
        <v>0</v>
      </c>
      <c r="C807" s="413" t="s">
        <v>1482</v>
      </c>
      <c r="D807" s="924" t="s">
        <v>1483</v>
      </c>
      <c r="E807" s="924"/>
      <c r="F807" s="924"/>
      <c r="G807" s="924"/>
      <c r="H807" s="924"/>
      <c r="I807" s="924"/>
      <c r="J807" s="924"/>
      <c r="K807" s="924"/>
      <c r="L807" s="924"/>
    </row>
    <row r="808" spans="1:12" ht="147" customHeight="1" thickBot="1" thickTop="1">
      <c r="A808" s="412" t="s">
        <v>1484</v>
      </c>
      <c r="B808" s="410">
        <f>IF(ISNUMBER(IF('OF-B1Q-T'!D44='BS-C1-T'!D91+'BS-C1-T'!D87-'OF-B1Q-T'!D113-'OF-B1Q-T'!D114-'OF-B1Q-T'!D116-'OF-B1Q-T'!E36-'OF-B1Q-T'!D32,0,1)),IF('OF-B1Q-T'!D44='BS-C1-T'!D91+'BS-C1-T'!D87-'OF-B1Q-T'!D113-'OF-B1Q-T'!D114-'OF-B1Q-T'!D116-'OF-B1Q-T'!E36-'OF-B1Q-T'!D32,0,1),0)</f>
        <v>0</v>
      </c>
      <c r="C808" s="413" t="s">
        <v>1485</v>
      </c>
      <c r="D808" s="924" t="s">
        <v>1486</v>
      </c>
      <c r="E808" s="924"/>
      <c r="F808" s="924"/>
      <c r="G808" s="924"/>
      <c r="H808" s="924"/>
      <c r="I808" s="924"/>
      <c r="J808" s="924"/>
      <c r="K808" s="924"/>
      <c r="L808" s="924"/>
    </row>
  </sheetData>
  <sheetProtection/>
  <mergeCells count="74">
    <mergeCell ref="D799:L799"/>
    <mergeCell ref="D800:L800"/>
    <mergeCell ref="D806:L806"/>
    <mergeCell ref="D807:L807"/>
    <mergeCell ref="D808:L808"/>
    <mergeCell ref="D801:L801"/>
    <mergeCell ref="D802:L802"/>
    <mergeCell ref="D803:L803"/>
    <mergeCell ref="D804:L804"/>
    <mergeCell ref="D805:L805"/>
    <mergeCell ref="D793:L793"/>
    <mergeCell ref="D794:L794"/>
    <mergeCell ref="D795:L795"/>
    <mergeCell ref="D796:L796"/>
    <mergeCell ref="D797:L797"/>
    <mergeCell ref="D798:L798"/>
    <mergeCell ref="D787:L787"/>
    <mergeCell ref="D788:L788"/>
    <mergeCell ref="D789:L789"/>
    <mergeCell ref="D790:L790"/>
    <mergeCell ref="D791:L791"/>
    <mergeCell ref="D792:L792"/>
    <mergeCell ref="D781:L781"/>
    <mergeCell ref="D782:L782"/>
    <mergeCell ref="D783:L783"/>
    <mergeCell ref="D784:L784"/>
    <mergeCell ref="D785:L785"/>
    <mergeCell ref="D786:L786"/>
    <mergeCell ref="D775:L775"/>
    <mergeCell ref="D776:L776"/>
    <mergeCell ref="D777:L777"/>
    <mergeCell ref="D778:L778"/>
    <mergeCell ref="D779:L779"/>
    <mergeCell ref="D780:L780"/>
    <mergeCell ref="D769:L769"/>
    <mergeCell ref="D770:L770"/>
    <mergeCell ref="D771:L771"/>
    <mergeCell ref="D772:L772"/>
    <mergeCell ref="D773:L773"/>
    <mergeCell ref="D774:L774"/>
    <mergeCell ref="D763:L763"/>
    <mergeCell ref="D764:L764"/>
    <mergeCell ref="D765:L765"/>
    <mergeCell ref="D766:L766"/>
    <mergeCell ref="D767:L767"/>
    <mergeCell ref="D768:L768"/>
    <mergeCell ref="D757:L757"/>
    <mergeCell ref="D758:L758"/>
    <mergeCell ref="D759:L759"/>
    <mergeCell ref="D760:L760"/>
    <mergeCell ref="D761:L761"/>
    <mergeCell ref="D762:L762"/>
    <mergeCell ref="D751:L751"/>
    <mergeCell ref="D752:L752"/>
    <mergeCell ref="D753:L753"/>
    <mergeCell ref="D754:L754"/>
    <mergeCell ref="D755:L755"/>
    <mergeCell ref="D756:L756"/>
    <mergeCell ref="D746:L746"/>
    <mergeCell ref="D747:L747"/>
    <mergeCell ref="D748:L748"/>
    <mergeCell ref="D749:L749"/>
    <mergeCell ref="D750:L750"/>
    <mergeCell ref="A740:A741"/>
    <mergeCell ref="A21:A49"/>
    <mergeCell ref="A54:A72"/>
    <mergeCell ref="A350:A353"/>
    <mergeCell ref="A358:A723"/>
    <mergeCell ref="A733:A735"/>
    <mergeCell ref="A312:A345"/>
    <mergeCell ref="A206:A211"/>
    <mergeCell ref="A216:A260"/>
    <mergeCell ref="A270:A307"/>
    <mergeCell ref="A77:A201"/>
  </mergeCells>
  <hyperlinks>
    <hyperlink ref="D745" location="Contrôle!A1" display="haut de page"/>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E42"/>
  <sheetViews>
    <sheetView zoomScalePageLayoutView="0" workbookViewId="0" topLeftCell="A19">
      <selection activeCell="D32" sqref="D32"/>
    </sheetView>
  </sheetViews>
  <sheetFormatPr defaultColWidth="11.421875" defaultRowHeight="15"/>
  <cols>
    <col min="1" max="1" width="26.00390625" style="0" bestFit="1" customWidth="1"/>
    <col min="2" max="2" width="37.57421875" style="0" bestFit="1" customWidth="1"/>
    <col min="3" max="3" width="36.140625" style="0" bestFit="1" customWidth="1"/>
    <col min="4" max="4" width="22.28125" style="0" bestFit="1" customWidth="1"/>
    <col min="5" max="5" width="27.421875" style="0" bestFit="1" customWidth="1"/>
  </cols>
  <sheetData>
    <row r="2" spans="1:2" ht="15">
      <c r="A2" t="s">
        <v>1573</v>
      </c>
      <c r="B2" t="s">
        <v>1574</v>
      </c>
    </row>
    <row r="4" spans="1:2" ht="15">
      <c r="A4" t="s">
        <v>1575</v>
      </c>
      <c r="B4" t="s">
        <v>1568</v>
      </c>
    </row>
    <row r="5" ht="15">
      <c r="B5" t="s">
        <v>1576</v>
      </c>
    </row>
    <row r="7" spans="1:2" ht="15">
      <c r="A7" t="s">
        <v>1577</v>
      </c>
      <c r="B7" t="s">
        <v>1578</v>
      </c>
    </row>
    <row r="9" spans="1:3" ht="15">
      <c r="A9" t="s">
        <v>1579</v>
      </c>
      <c r="B9">
        <f>MATCH(_code,_ListeCodes,0)</f>
        <v>1</v>
      </c>
      <c r="C9" t="s">
        <v>1580</v>
      </c>
    </row>
    <row r="10" ht="15">
      <c r="C10" t="s">
        <v>1319</v>
      </c>
    </row>
    <row r="11" ht="15">
      <c r="C11" t="s">
        <v>1581</v>
      </c>
    </row>
    <row r="13" spans="2:3" ht="15">
      <c r="B13">
        <v>0</v>
      </c>
      <c r="C13" t="s">
        <v>1582</v>
      </c>
    </row>
    <row r="14" spans="1:3" ht="15">
      <c r="A14" t="s">
        <v>1583</v>
      </c>
      <c r="B14">
        <v>1</v>
      </c>
      <c r="C14" t="s">
        <v>1584</v>
      </c>
    </row>
    <row r="15" spans="2:3" ht="15">
      <c r="B15">
        <v>2</v>
      </c>
      <c r="C15" t="s">
        <v>1585</v>
      </c>
    </row>
    <row r="16" spans="2:3" ht="15">
      <c r="B16">
        <v>3</v>
      </c>
      <c r="C16" t="s">
        <v>1320</v>
      </c>
    </row>
    <row r="17" spans="2:3" ht="15">
      <c r="B17">
        <v>4</v>
      </c>
      <c r="C17" t="s">
        <v>1586</v>
      </c>
    </row>
    <row r="18" spans="2:3" ht="15">
      <c r="B18">
        <v>5</v>
      </c>
      <c r="C18" t="s">
        <v>1587</v>
      </c>
    </row>
    <row r="19" spans="2:3" ht="15">
      <c r="B19">
        <v>6</v>
      </c>
      <c r="C19" t="s">
        <v>1588</v>
      </c>
    </row>
    <row r="20" spans="2:3" ht="15">
      <c r="B20">
        <v>7</v>
      </c>
      <c r="C20" t="s">
        <v>1589</v>
      </c>
    </row>
    <row r="22" spans="2:3" ht="15">
      <c r="B22">
        <v>0</v>
      </c>
      <c r="C22" t="s">
        <v>1590</v>
      </c>
    </row>
    <row r="23" spans="1:3" ht="15">
      <c r="A23" t="s">
        <v>1591</v>
      </c>
      <c r="B23">
        <v>1</v>
      </c>
      <c r="C23" t="s">
        <v>1592</v>
      </c>
    </row>
    <row r="24" spans="2:3" ht="15">
      <c r="B24">
        <v>2</v>
      </c>
      <c r="C24" t="s">
        <v>1593</v>
      </c>
    </row>
    <row r="25" spans="2:3" ht="15">
      <c r="B25">
        <v>3</v>
      </c>
      <c r="C25" t="s">
        <v>1594</v>
      </c>
    </row>
    <row r="26" spans="2:3" ht="15">
      <c r="B26">
        <v>4</v>
      </c>
      <c r="C26" t="s">
        <v>1595</v>
      </c>
    </row>
    <row r="27" spans="2:3" ht="15">
      <c r="B27">
        <v>5</v>
      </c>
      <c r="C27" t="s">
        <v>1596</v>
      </c>
    </row>
    <row r="28" spans="2:3" ht="15">
      <c r="B28">
        <v>6</v>
      </c>
      <c r="C28" t="s">
        <v>1597</v>
      </c>
    </row>
    <row r="29" spans="2:3" ht="15">
      <c r="B29">
        <v>8</v>
      </c>
      <c r="C29" t="s">
        <v>1598</v>
      </c>
    </row>
    <row r="30" spans="2:3" ht="15">
      <c r="B30">
        <v>9</v>
      </c>
      <c r="C30" t="s">
        <v>1599</v>
      </c>
    </row>
    <row r="31" spans="2:3" ht="15">
      <c r="B31">
        <v>10</v>
      </c>
      <c r="C31" t="s">
        <v>1600</v>
      </c>
    </row>
    <row r="32" spans="2:3" ht="15">
      <c r="B32">
        <v>12</v>
      </c>
      <c r="C32" t="s">
        <v>1321</v>
      </c>
    </row>
    <row r="34" spans="1:2" ht="15">
      <c r="A34" t="s">
        <v>1601</v>
      </c>
      <c r="B34" t="s">
        <v>1602</v>
      </c>
    </row>
    <row r="35" ht="15">
      <c r="B35" t="s">
        <v>1603</v>
      </c>
    </row>
    <row r="37" ht="15">
      <c r="A37" t="s">
        <v>1604</v>
      </c>
    </row>
    <row r="38" spans="1:5" ht="15">
      <c r="A38">
        <f>indexCode</f>
        <v>1</v>
      </c>
      <c r="B38" t="s">
        <v>1605</v>
      </c>
      <c r="C38" t="s">
        <v>1606</v>
      </c>
      <c r="D38" t="s">
        <v>1607</v>
      </c>
      <c r="E38" t="s">
        <v>1608</v>
      </c>
    </row>
    <row r="39" spans="1:5" ht="15">
      <c r="A39" t="str">
        <f ca="1">OFFSET(B39,0,indexCode)</f>
        <v>Nature d'activité (2 chiffres)</v>
      </c>
      <c r="C39" t="s">
        <v>1609</v>
      </c>
      <c r="D39" t="s">
        <v>1570</v>
      </c>
      <c r="E39" t="s">
        <v>1572</v>
      </c>
    </row>
    <row r="40" spans="1:5" ht="15">
      <c r="A40" t="str">
        <f ca="1">OFFSET(B40,0,indexCode)</f>
        <v>Forme juridique (2 chiffres)</v>
      </c>
      <c r="C40" t="s">
        <v>1610</v>
      </c>
      <c r="D40" t="s">
        <v>1571</v>
      </c>
      <c r="E40" t="s">
        <v>1572</v>
      </c>
    </row>
    <row r="41" spans="1:5" ht="15">
      <c r="A41" t="str">
        <f ca="1">OFFSET(B41,0,indexCode)</f>
        <v>Numéro (4 chiffres)</v>
      </c>
      <c r="C41" t="s">
        <v>1611</v>
      </c>
      <c r="D41" t="s">
        <v>1569</v>
      </c>
      <c r="E41" t="s">
        <v>1572</v>
      </c>
    </row>
    <row r="42" spans="1:5" ht="15">
      <c r="A42" t="str">
        <f ca="1">OFFSET(B42,0,indexCode)</f>
        <v>Non applicable</v>
      </c>
      <c r="C42" t="s">
        <v>1572</v>
      </c>
      <c r="D42" t="s">
        <v>1572</v>
      </c>
      <c r="E42" t="s">
        <v>1612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5"/>
  <sheetViews>
    <sheetView zoomScalePageLayoutView="0" workbookViewId="0" topLeftCell="A1">
      <selection activeCell="D8" sqref="D8"/>
    </sheetView>
  </sheetViews>
  <sheetFormatPr defaultColWidth="11.421875" defaultRowHeight="15"/>
  <cols>
    <col min="2" max="2" width="29.140625" style="0" customWidth="1"/>
  </cols>
  <sheetData>
    <row r="1" spans="1:9" ht="15">
      <c r="A1" s="481">
        <f>Dénomination</f>
        <v>0</v>
      </c>
      <c r="B1" s="482"/>
      <c r="C1" s="482"/>
      <c r="D1" s="482"/>
      <c r="E1" s="482"/>
      <c r="F1" s="482"/>
      <c r="G1" s="482"/>
      <c r="H1" s="482"/>
      <c r="I1" s="483" t="str">
        <f>"Exercice "&amp;Exercice&amp;" en "&amp;unité</f>
        <v>Exercice  en euros</v>
      </c>
    </row>
    <row r="2" spans="1:9" ht="15">
      <c r="A2" s="484" t="str">
        <f>TEXT(id,"""RNM : ""000 000 000")</f>
        <v>RNM : 000 000 000</v>
      </c>
      <c r="B2" s="485"/>
      <c r="C2" s="485"/>
      <c r="D2" s="485"/>
      <c r="E2" s="485"/>
      <c r="F2" s="485"/>
      <c r="G2" s="485"/>
      <c r="H2" s="486"/>
      <c r="I2" s="487"/>
    </row>
    <row r="3" spans="1:9" ht="15">
      <c r="A3" s="400"/>
      <c r="B3" s="400"/>
      <c r="C3" s="400"/>
      <c r="D3" s="400"/>
      <c r="E3" s="400"/>
      <c r="F3" s="400"/>
      <c r="G3" s="400"/>
      <c r="H3" s="400"/>
      <c r="I3" s="400"/>
    </row>
    <row r="4" spans="1:9" ht="15">
      <c r="A4" s="488" t="s">
        <v>1327</v>
      </c>
      <c r="B4" s="489" t="s">
        <v>1328</v>
      </c>
      <c r="C4" s="489">
        <v>98</v>
      </c>
      <c r="D4" s="401"/>
      <c r="E4" s="490"/>
      <c r="F4" s="491" t="s">
        <v>1329</v>
      </c>
      <c r="G4" s="402"/>
      <c r="H4" s="491" t="s">
        <v>1330</v>
      </c>
      <c r="I4" s="403" t="s">
        <v>1568</v>
      </c>
    </row>
    <row r="5" spans="1:9" ht="15">
      <c r="A5" s="492"/>
      <c r="B5" s="493" t="s">
        <v>1317</v>
      </c>
      <c r="C5" s="493">
        <v>99</v>
      </c>
      <c r="D5" s="404"/>
      <c r="E5" s="494"/>
      <c r="F5" s="494"/>
      <c r="G5" s="494"/>
      <c r="H5" s="494"/>
      <c r="I5" s="495"/>
    </row>
  </sheetData>
  <sheetProtection/>
  <dataValidations count="1">
    <dataValidation type="whole" operator="lessThanOrEqual" showInputMessage="1" showErrorMessage="1" promptTitle="N° RNM sur 9 chiffres" errorTitle="N° RNM" error="Merci de saisir votre RNM sur 9 chiffres" sqref="D4">
      <formula1>999999999</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E101"/>
  <sheetViews>
    <sheetView showGridLines="0" zoomScale="75" zoomScaleNormal="75" zoomScalePageLayoutView="0" workbookViewId="0" topLeftCell="A1">
      <selection activeCell="D13" sqref="D13"/>
    </sheetView>
  </sheetViews>
  <sheetFormatPr defaultColWidth="11.421875" defaultRowHeight="15"/>
  <cols>
    <col min="1" max="1" width="62.140625" style="12" customWidth="1"/>
    <col min="2" max="2" width="5.8515625" style="12" customWidth="1"/>
    <col min="3" max="3" width="6.00390625" style="12" customWidth="1"/>
    <col min="4" max="4" width="24.8515625" style="12" customWidth="1"/>
    <col min="5" max="5" width="26.421875" style="12" customWidth="1"/>
    <col min="6" max="16384" width="11.421875" style="12" customWidth="1"/>
  </cols>
  <sheetData>
    <row r="1" spans="1:5" ht="15">
      <c r="A1" s="5" t="s">
        <v>15</v>
      </c>
      <c r="B1" s="5"/>
      <c r="C1" s="5"/>
      <c r="D1" s="176"/>
      <c r="E1" s="177" t="s">
        <v>424</v>
      </c>
    </row>
    <row r="2" spans="1:5" ht="15">
      <c r="A2" s="171" t="s">
        <v>506</v>
      </c>
      <c r="B2" s="171"/>
      <c r="C2" s="171"/>
      <c r="D2" s="178"/>
      <c r="E2" s="175" t="s">
        <v>1508</v>
      </c>
    </row>
    <row r="3" spans="1:5" ht="15">
      <c r="A3" s="171"/>
      <c r="B3" s="171"/>
      <c r="C3" s="171"/>
      <c r="D3" s="136"/>
      <c r="E3" s="175"/>
    </row>
    <row r="4" spans="1:5" ht="21" customHeight="1">
      <c r="A4" s="212" t="s">
        <v>507</v>
      </c>
      <c r="B4" s="212"/>
      <c r="C4" s="214">
        <v>1</v>
      </c>
      <c r="D4" s="213"/>
      <c r="E4" s="18"/>
    </row>
    <row r="5" spans="1:5" ht="28.5">
      <c r="A5" s="173" t="s">
        <v>508</v>
      </c>
      <c r="B5" s="173"/>
      <c r="C5" s="173"/>
      <c r="D5" s="19" t="s">
        <v>574</v>
      </c>
      <c r="E5" s="20" t="s">
        <v>575</v>
      </c>
    </row>
    <row r="6" spans="1:5" ht="14.25">
      <c r="A6" s="21" t="s">
        <v>509</v>
      </c>
      <c r="B6" s="21"/>
      <c r="C6" s="21">
        <v>2</v>
      </c>
      <c r="D6" s="519"/>
      <c r="E6" s="511"/>
    </row>
    <row r="7" spans="1:5" ht="14.25">
      <c r="A7" s="21" t="s">
        <v>510</v>
      </c>
      <c r="B7" s="21"/>
      <c r="C7" s="21">
        <v>3</v>
      </c>
      <c r="D7" s="519"/>
      <c r="E7" s="511"/>
    </row>
    <row r="8" spans="1:5" ht="14.25">
      <c r="A8" s="21" t="s">
        <v>511</v>
      </c>
      <c r="B8" s="21"/>
      <c r="C8" s="21">
        <v>4</v>
      </c>
      <c r="D8" s="511"/>
      <c r="E8" s="511"/>
    </row>
    <row r="9" spans="1:5" ht="14.25">
      <c r="A9" s="21" t="s">
        <v>512</v>
      </c>
      <c r="B9" s="21"/>
      <c r="C9" s="21">
        <v>5</v>
      </c>
      <c r="D9" s="511"/>
      <c r="E9" s="511"/>
    </row>
    <row r="10" spans="1:5" ht="14.25">
      <c r="A10" s="21" t="s">
        <v>513</v>
      </c>
      <c r="B10" s="21"/>
      <c r="C10" s="21">
        <v>6</v>
      </c>
      <c r="D10" s="511"/>
      <c r="E10" s="511"/>
    </row>
    <row r="11" spans="1:5" ht="14.25">
      <c r="A11" s="21" t="s">
        <v>514</v>
      </c>
      <c r="B11" s="21"/>
      <c r="C11" s="21">
        <v>7</v>
      </c>
      <c r="D11" s="511"/>
      <c r="E11" s="511"/>
    </row>
    <row r="12" spans="1:5" s="3" customFormat="1" ht="45.75" customHeight="1">
      <c r="A12" s="104" t="s">
        <v>515</v>
      </c>
      <c r="B12" s="21"/>
      <c r="C12" s="21">
        <v>8</v>
      </c>
      <c r="D12" s="517"/>
      <c r="E12" s="517"/>
    </row>
    <row r="13" spans="1:5" ht="14.25">
      <c r="A13" s="24" t="s">
        <v>516</v>
      </c>
      <c r="B13" s="24"/>
      <c r="C13" s="21">
        <v>9</v>
      </c>
      <c r="D13" s="511"/>
      <c r="E13" s="511"/>
    </row>
    <row r="14" spans="1:5" ht="14.25">
      <c r="A14" s="24" t="s">
        <v>420</v>
      </c>
      <c r="B14" s="24"/>
      <c r="C14" s="21">
        <v>10</v>
      </c>
      <c r="D14" s="511"/>
      <c r="E14" s="511"/>
    </row>
    <row r="15" spans="1:5" ht="14.25">
      <c r="A15" s="24" t="s">
        <v>517</v>
      </c>
      <c r="B15" s="24"/>
      <c r="C15" s="21">
        <v>11</v>
      </c>
      <c r="D15" s="511"/>
      <c r="E15" s="511"/>
    </row>
    <row r="16" spans="1:5" ht="14.25">
      <c r="A16" s="25" t="s">
        <v>518</v>
      </c>
      <c r="B16" s="25"/>
      <c r="C16" s="21">
        <v>12</v>
      </c>
      <c r="D16" s="511"/>
      <c r="E16" s="511"/>
    </row>
    <row r="17" spans="1:5" ht="14.25">
      <c r="A17" s="25" t="s">
        <v>519</v>
      </c>
      <c r="B17" s="25"/>
      <c r="C17" s="21">
        <v>13</v>
      </c>
      <c r="D17" s="511"/>
      <c r="E17" s="511"/>
    </row>
    <row r="18" spans="1:5" ht="14.25">
      <c r="A18" s="24" t="s">
        <v>520</v>
      </c>
      <c r="B18" s="24"/>
      <c r="C18" s="21">
        <v>14</v>
      </c>
      <c r="D18" s="517"/>
      <c r="E18" s="517"/>
    </row>
    <row r="19" spans="1:5" ht="14.25" customHeight="1">
      <c r="A19" s="25" t="s">
        <v>521</v>
      </c>
      <c r="B19" s="25"/>
      <c r="C19" s="21">
        <v>15</v>
      </c>
      <c r="D19" s="511"/>
      <c r="E19" s="511"/>
    </row>
    <row r="20" spans="1:5" ht="14.25">
      <c r="A20" s="25" t="s">
        <v>522</v>
      </c>
      <c r="B20" s="25"/>
      <c r="C20" s="21">
        <v>16</v>
      </c>
      <c r="D20" s="511"/>
      <c r="E20" s="511"/>
    </row>
    <row r="21" spans="1:5" ht="14.25">
      <c r="A21" s="25" t="s">
        <v>523</v>
      </c>
      <c r="B21" s="25"/>
      <c r="C21" s="21">
        <v>17</v>
      </c>
      <c r="D21" s="511"/>
      <c r="E21" s="511"/>
    </row>
    <row r="22" spans="1:5" ht="14.25">
      <c r="A22" s="25" t="s">
        <v>524</v>
      </c>
      <c r="B22" s="25"/>
      <c r="C22" s="21">
        <v>18</v>
      </c>
      <c r="D22" s="511"/>
      <c r="E22" s="511"/>
    </row>
    <row r="23" spans="1:5" ht="14.25">
      <c r="A23" s="24" t="s">
        <v>525</v>
      </c>
      <c r="B23" s="24"/>
      <c r="C23" s="21">
        <v>19</v>
      </c>
      <c r="D23" s="512"/>
      <c r="E23" s="512"/>
    </row>
    <row r="24" spans="1:5" ht="14.25">
      <c r="A24" s="24" t="s">
        <v>526</v>
      </c>
      <c r="B24" s="24"/>
      <c r="C24" s="21">
        <v>20</v>
      </c>
      <c r="D24" s="511"/>
      <c r="E24" s="511"/>
    </row>
    <row r="25" spans="1:5" ht="14.25">
      <c r="A25" s="24" t="s">
        <v>527</v>
      </c>
      <c r="B25" s="24"/>
      <c r="C25" s="21">
        <v>21</v>
      </c>
      <c r="D25" s="511"/>
      <c r="E25" s="511"/>
    </row>
    <row r="26" spans="1:5" ht="14.25">
      <c r="A26" s="24" t="s">
        <v>528</v>
      </c>
      <c r="B26" s="24"/>
      <c r="C26" s="21">
        <v>22</v>
      </c>
      <c r="D26" s="511"/>
      <c r="E26" s="511"/>
    </row>
    <row r="27" spans="1:5" ht="14.25" customHeight="1">
      <c r="A27" s="21" t="s">
        <v>529</v>
      </c>
      <c r="B27" s="21"/>
      <c r="C27" s="21">
        <v>23</v>
      </c>
      <c r="D27" s="511"/>
      <c r="E27" s="511"/>
    </row>
    <row r="28" spans="1:5" ht="14.25">
      <c r="A28" s="22" t="s">
        <v>576</v>
      </c>
      <c r="B28" s="22"/>
      <c r="C28" s="21">
        <v>24</v>
      </c>
      <c r="D28" s="517"/>
      <c r="E28" s="517"/>
    </row>
    <row r="29" spans="1:5" ht="14.25">
      <c r="A29" s="21" t="s">
        <v>1494</v>
      </c>
      <c r="B29" s="21"/>
      <c r="C29" s="21">
        <v>25</v>
      </c>
      <c r="D29" s="511"/>
      <c r="E29" s="519"/>
    </row>
    <row r="30" spans="1:5" ht="14.25">
      <c r="A30" s="21" t="s">
        <v>1493</v>
      </c>
      <c r="B30" s="21"/>
      <c r="C30" s="21">
        <v>26</v>
      </c>
      <c r="D30" s="511"/>
      <c r="E30" s="519"/>
    </row>
    <row r="31" spans="1:5" ht="14.25" customHeight="1">
      <c r="A31" s="24" t="s">
        <v>530</v>
      </c>
      <c r="B31" s="24"/>
      <c r="C31" s="21">
        <v>27</v>
      </c>
      <c r="D31" s="511"/>
      <c r="E31" s="511"/>
    </row>
    <row r="32" spans="1:5" s="13" customFormat="1" ht="14.25">
      <c r="A32" s="26" t="s">
        <v>531</v>
      </c>
      <c r="B32" s="26"/>
      <c r="C32" s="21">
        <v>28</v>
      </c>
      <c r="D32" s="517"/>
      <c r="E32" s="517"/>
    </row>
    <row r="33" spans="1:5" s="13" customFormat="1" ht="14.25">
      <c r="A33" s="27" t="s">
        <v>532</v>
      </c>
      <c r="B33" s="27"/>
      <c r="C33" s="21">
        <v>29</v>
      </c>
      <c r="D33" s="517"/>
      <c r="E33" s="517"/>
    </row>
    <row r="34" spans="1:5" ht="14.25">
      <c r="A34" s="25" t="s">
        <v>533</v>
      </c>
      <c r="B34" s="25"/>
      <c r="C34" s="21">
        <v>30</v>
      </c>
      <c r="D34" s="511"/>
      <c r="E34" s="511"/>
    </row>
    <row r="35" spans="1:5" ht="14.25">
      <c r="A35" s="25" t="s">
        <v>534</v>
      </c>
      <c r="B35" s="25"/>
      <c r="C35" s="21">
        <v>31</v>
      </c>
      <c r="D35" s="511"/>
      <c r="E35" s="511"/>
    </row>
    <row r="36" spans="1:5" s="14" customFormat="1" ht="14.25">
      <c r="A36" s="28" t="s">
        <v>535</v>
      </c>
      <c r="B36" s="28"/>
      <c r="C36" s="21">
        <v>32</v>
      </c>
      <c r="D36" s="517"/>
      <c r="E36" s="517"/>
    </row>
    <row r="37" spans="1:5" ht="14.25">
      <c r="A37" s="25" t="s">
        <v>536</v>
      </c>
      <c r="B37" s="25"/>
      <c r="C37" s="21">
        <v>33</v>
      </c>
      <c r="D37" s="511"/>
      <c r="E37" s="511"/>
    </row>
    <row r="38" spans="1:5" ht="14.25">
      <c r="A38" s="25" t="s">
        <v>537</v>
      </c>
      <c r="B38" s="25"/>
      <c r="C38" s="21">
        <v>34</v>
      </c>
      <c r="D38" s="511"/>
      <c r="E38" s="511"/>
    </row>
    <row r="39" spans="1:5" ht="14.25">
      <c r="A39" s="24" t="s">
        <v>538</v>
      </c>
      <c r="B39" s="24"/>
      <c r="C39" s="21">
        <v>35</v>
      </c>
      <c r="D39" s="511"/>
      <c r="E39" s="511"/>
    </row>
    <row r="40" spans="1:5" ht="14.25">
      <c r="A40" s="22" t="s">
        <v>539</v>
      </c>
      <c r="B40" s="22"/>
      <c r="C40" s="21">
        <v>36</v>
      </c>
      <c r="D40" s="511"/>
      <c r="E40" s="511"/>
    </row>
    <row r="41" spans="1:5" ht="14.25">
      <c r="A41" s="22" t="s">
        <v>540</v>
      </c>
      <c r="B41" s="22"/>
      <c r="C41" s="21">
        <v>37</v>
      </c>
      <c r="D41" s="511"/>
      <c r="E41" s="511"/>
    </row>
    <row r="42" spans="1:5" ht="14.25">
      <c r="A42" s="22" t="s">
        <v>541</v>
      </c>
      <c r="B42" s="22"/>
      <c r="C42" s="21">
        <v>38</v>
      </c>
      <c r="D42" s="511"/>
      <c r="E42" s="511"/>
    </row>
    <row r="43" spans="1:5" ht="14.25">
      <c r="A43" s="22" t="s">
        <v>542</v>
      </c>
      <c r="B43" s="22"/>
      <c r="C43" s="21">
        <v>39</v>
      </c>
      <c r="D43" s="511"/>
      <c r="E43" s="511"/>
    </row>
    <row r="44" spans="1:5" ht="14.25">
      <c r="A44" s="22" t="s">
        <v>543</v>
      </c>
      <c r="B44" s="22"/>
      <c r="C44" s="21">
        <v>40</v>
      </c>
      <c r="D44" s="511"/>
      <c r="E44" s="511"/>
    </row>
    <row r="45" spans="1:5" ht="14.25">
      <c r="A45" s="29" t="s">
        <v>544</v>
      </c>
      <c r="B45" s="29"/>
      <c r="C45" s="21">
        <v>41</v>
      </c>
      <c r="D45" s="511"/>
      <c r="E45" s="511"/>
    </row>
    <row r="46" spans="1:5" ht="14.25">
      <c r="A46" s="22" t="s">
        <v>545</v>
      </c>
      <c r="B46" s="22"/>
      <c r="C46" s="21">
        <v>42</v>
      </c>
      <c r="D46" s="511"/>
      <c r="E46" s="511"/>
    </row>
    <row r="47" spans="1:5" ht="14.25">
      <c r="A47" s="22" t="s">
        <v>546</v>
      </c>
      <c r="B47" s="22"/>
      <c r="C47" s="21">
        <v>43</v>
      </c>
      <c r="D47" s="511"/>
      <c r="E47" s="511"/>
    </row>
    <row r="48" spans="1:5" ht="14.25">
      <c r="A48" s="10" t="s">
        <v>547</v>
      </c>
      <c r="B48" s="10"/>
      <c r="C48" s="21">
        <v>44</v>
      </c>
      <c r="D48" s="517"/>
      <c r="E48" s="517"/>
    </row>
    <row r="49" spans="1:5" ht="14.25">
      <c r="A49" s="21"/>
      <c r="B49" s="21"/>
      <c r="C49" s="21"/>
      <c r="D49" s="513"/>
      <c r="E49" s="513"/>
    </row>
    <row r="50" spans="1:5" ht="28.5">
      <c r="A50" s="173" t="s">
        <v>548</v>
      </c>
      <c r="B50" s="173"/>
      <c r="C50" s="173"/>
      <c r="D50" s="514" t="s">
        <v>574</v>
      </c>
      <c r="E50" s="515" t="s">
        <v>575</v>
      </c>
    </row>
    <row r="51" spans="1:5" ht="14.25">
      <c r="A51" s="23" t="s">
        <v>549</v>
      </c>
      <c r="B51" s="23"/>
      <c r="C51" s="23">
        <v>45</v>
      </c>
      <c r="D51" s="520"/>
      <c r="E51" s="792"/>
    </row>
    <row r="52" spans="1:5" ht="14.25">
      <c r="A52" s="30" t="s">
        <v>550</v>
      </c>
      <c r="B52" s="30"/>
      <c r="C52" s="23">
        <v>46</v>
      </c>
      <c r="D52" s="511"/>
      <c r="E52" s="516"/>
    </row>
    <row r="53" spans="1:5" ht="14.25">
      <c r="A53" s="31" t="s">
        <v>551</v>
      </c>
      <c r="B53" s="31"/>
      <c r="C53" s="23">
        <v>47</v>
      </c>
      <c r="D53" s="511"/>
      <c r="E53" s="519"/>
    </row>
    <row r="54" spans="1:5" ht="14.25">
      <c r="A54" s="31" t="s">
        <v>552</v>
      </c>
      <c r="B54" s="31"/>
      <c r="C54" s="23">
        <v>48</v>
      </c>
      <c r="D54" s="511"/>
      <c r="E54" s="519"/>
    </row>
    <row r="55" spans="1:5" ht="14.25">
      <c r="A55" s="31" t="s">
        <v>553</v>
      </c>
      <c r="B55" s="31"/>
      <c r="C55" s="23">
        <v>49</v>
      </c>
      <c r="D55" s="511"/>
      <c r="E55" s="519"/>
    </row>
    <row r="56" spans="1:5" ht="14.25">
      <c r="A56" s="30" t="s">
        <v>554</v>
      </c>
      <c r="B56" s="30"/>
      <c r="C56" s="23">
        <v>50</v>
      </c>
      <c r="D56" s="511"/>
      <c r="E56" s="516"/>
    </row>
    <row r="57" spans="1:5" ht="14.25">
      <c r="A57" s="31" t="s">
        <v>551</v>
      </c>
      <c r="B57" s="31"/>
      <c r="C57" s="23">
        <v>51</v>
      </c>
      <c r="D57" s="511"/>
      <c r="E57" s="519"/>
    </row>
    <row r="58" spans="1:5" ht="14.25">
      <c r="A58" s="31" t="s">
        <v>552</v>
      </c>
      <c r="B58" s="31"/>
      <c r="C58" s="23">
        <v>52</v>
      </c>
      <c r="D58" s="511"/>
      <c r="E58" s="519"/>
    </row>
    <row r="59" spans="1:5" ht="14.25">
      <c r="A59" s="31" t="s">
        <v>553</v>
      </c>
      <c r="B59" s="31"/>
      <c r="C59" s="23">
        <v>53</v>
      </c>
      <c r="D59" s="511"/>
      <c r="E59" s="519"/>
    </row>
    <row r="60" spans="1:5" ht="29.25" customHeight="1">
      <c r="A60" s="40" t="s">
        <v>555</v>
      </c>
      <c r="B60" s="40"/>
      <c r="C60" s="23">
        <v>54</v>
      </c>
      <c r="D60" s="519"/>
      <c r="E60" s="511"/>
    </row>
    <row r="61" spans="1:5" ht="13.5" customHeight="1">
      <c r="A61" s="30" t="s">
        <v>556</v>
      </c>
      <c r="B61" s="30"/>
      <c r="C61" s="23">
        <v>55</v>
      </c>
      <c r="D61" s="517"/>
      <c r="E61" s="517"/>
    </row>
    <row r="62" spans="1:5" ht="14.25">
      <c r="A62" s="31" t="s">
        <v>551</v>
      </c>
      <c r="B62" s="31"/>
      <c r="C62" s="23">
        <v>56</v>
      </c>
      <c r="D62" s="511"/>
      <c r="E62" s="519"/>
    </row>
    <row r="63" spans="1:5" ht="14.25">
      <c r="A63" s="31" t="s">
        <v>552</v>
      </c>
      <c r="B63" s="31"/>
      <c r="C63" s="23">
        <v>57</v>
      </c>
      <c r="D63" s="511"/>
      <c r="E63" s="519"/>
    </row>
    <row r="64" spans="1:5" ht="14.25">
      <c r="A64" s="31" t="s">
        <v>553</v>
      </c>
      <c r="B64" s="31"/>
      <c r="C64" s="23">
        <v>58</v>
      </c>
      <c r="D64" s="511"/>
      <c r="E64" s="519"/>
    </row>
    <row r="65" spans="1:5" ht="14.25">
      <c r="A65" s="32" t="s">
        <v>557</v>
      </c>
      <c r="B65" s="32"/>
      <c r="C65" s="23">
        <v>59</v>
      </c>
      <c r="D65" s="511"/>
      <c r="E65" s="511"/>
    </row>
    <row r="66" spans="1:5" ht="14.25">
      <c r="A66" s="31" t="s">
        <v>551</v>
      </c>
      <c r="B66" s="31"/>
      <c r="C66" s="23">
        <v>60</v>
      </c>
      <c r="D66" s="511"/>
      <c r="E66" s="519"/>
    </row>
    <row r="67" spans="1:5" ht="14.25">
      <c r="A67" s="31" t="s">
        <v>552</v>
      </c>
      <c r="B67" s="31"/>
      <c r="C67" s="23">
        <v>61</v>
      </c>
      <c r="D67" s="511"/>
      <c r="E67" s="519"/>
    </row>
    <row r="68" spans="1:5" ht="14.25">
      <c r="A68" s="31" t="s">
        <v>553</v>
      </c>
      <c r="B68" s="31"/>
      <c r="C68" s="23">
        <v>62</v>
      </c>
      <c r="D68" s="511"/>
      <c r="E68" s="519"/>
    </row>
    <row r="69" spans="1:5" ht="14.25">
      <c r="A69" s="23" t="s">
        <v>558</v>
      </c>
      <c r="B69" s="23"/>
      <c r="C69" s="23">
        <v>63</v>
      </c>
      <c r="D69" s="517"/>
      <c r="E69" s="517"/>
    </row>
    <row r="70" spans="1:5" ht="14.25">
      <c r="A70" s="30" t="s">
        <v>551</v>
      </c>
      <c r="B70" s="30"/>
      <c r="C70" s="23">
        <v>64</v>
      </c>
      <c r="D70" s="511"/>
      <c r="E70" s="519"/>
    </row>
    <row r="71" spans="1:5" ht="14.25">
      <c r="A71" s="30" t="s">
        <v>552</v>
      </c>
      <c r="B71" s="30"/>
      <c r="C71" s="23">
        <v>65</v>
      </c>
      <c r="D71" s="511"/>
      <c r="E71" s="519"/>
    </row>
    <row r="72" spans="1:5" ht="14.25">
      <c r="A72" s="30" t="s">
        <v>553</v>
      </c>
      <c r="B72" s="30"/>
      <c r="C72" s="23">
        <v>66</v>
      </c>
      <c r="D72" s="511"/>
      <c r="E72" s="519"/>
    </row>
    <row r="73" spans="1:5" ht="14.25">
      <c r="A73" s="23" t="s">
        <v>559</v>
      </c>
      <c r="B73" s="23"/>
      <c r="C73" s="23">
        <v>67</v>
      </c>
      <c r="D73" s="519"/>
      <c r="E73" s="511"/>
    </row>
    <row r="74" spans="1:5" ht="14.25">
      <c r="A74" s="22" t="s">
        <v>560</v>
      </c>
      <c r="B74" s="22"/>
      <c r="C74" s="23">
        <v>68</v>
      </c>
      <c r="D74" s="511"/>
      <c r="E74" s="519"/>
    </row>
    <row r="75" spans="1:5" ht="14.25">
      <c r="A75" s="22" t="s">
        <v>561</v>
      </c>
      <c r="B75" s="22"/>
      <c r="C75" s="23">
        <v>69</v>
      </c>
      <c r="D75" s="511"/>
      <c r="E75" s="511"/>
    </row>
    <row r="76" spans="1:5" ht="14.25">
      <c r="A76" s="22" t="s">
        <v>562</v>
      </c>
      <c r="B76" s="22"/>
      <c r="C76" s="23">
        <v>70</v>
      </c>
      <c r="D76" s="511"/>
      <c r="E76" s="511"/>
    </row>
    <row r="77" spans="1:5" s="3" customFormat="1" ht="14.25">
      <c r="A77" s="22" t="s">
        <v>563</v>
      </c>
      <c r="B77" s="22"/>
      <c r="C77" s="23">
        <v>71</v>
      </c>
      <c r="D77" s="511"/>
      <c r="E77" s="511"/>
    </row>
    <row r="78" spans="1:5" ht="14.25">
      <c r="A78" s="22" t="s">
        <v>564</v>
      </c>
      <c r="B78" s="22"/>
      <c r="C78" s="23">
        <v>72</v>
      </c>
      <c r="D78" s="511"/>
      <c r="E78" s="511"/>
    </row>
    <row r="79" spans="1:5" ht="14.25">
      <c r="A79" s="22" t="s">
        <v>526</v>
      </c>
      <c r="B79" s="22"/>
      <c r="C79" s="23">
        <v>73</v>
      </c>
      <c r="D79" s="511"/>
      <c r="E79" s="511"/>
    </row>
    <row r="80" spans="1:5" s="13" customFormat="1" ht="14.25">
      <c r="A80" s="22" t="s">
        <v>577</v>
      </c>
      <c r="B80" s="22"/>
      <c r="C80" s="23">
        <v>74</v>
      </c>
      <c r="D80" s="511"/>
      <c r="E80" s="511"/>
    </row>
    <row r="81" spans="1:5" s="13" customFormat="1" ht="28.5">
      <c r="A81" s="29" t="s">
        <v>565</v>
      </c>
      <c r="B81" s="29"/>
      <c r="C81" s="23">
        <v>75</v>
      </c>
      <c r="D81" s="511"/>
      <c r="E81" s="511"/>
    </row>
    <row r="82" spans="1:5" s="13" customFormat="1" ht="14.25">
      <c r="A82" s="22" t="s">
        <v>566</v>
      </c>
      <c r="B82" s="22"/>
      <c r="C82" s="23">
        <v>76</v>
      </c>
      <c r="D82" s="511"/>
      <c r="E82" s="511"/>
    </row>
    <row r="83" spans="1:5" s="13" customFormat="1" ht="14.25">
      <c r="A83" s="22" t="s">
        <v>567</v>
      </c>
      <c r="B83" s="22"/>
      <c r="C83" s="23">
        <v>77</v>
      </c>
      <c r="D83" s="511"/>
      <c r="E83" s="511"/>
    </row>
    <row r="84" spans="1:5" s="13" customFormat="1" ht="14.25">
      <c r="A84" s="22" t="s">
        <v>568</v>
      </c>
      <c r="B84" s="22"/>
      <c r="C84" s="23">
        <v>78</v>
      </c>
      <c r="D84" s="511"/>
      <c r="E84" s="511"/>
    </row>
    <row r="85" spans="1:5" s="15" customFormat="1" ht="14.25">
      <c r="A85" s="22" t="s">
        <v>441</v>
      </c>
      <c r="B85" s="22"/>
      <c r="C85" s="23">
        <v>79</v>
      </c>
      <c r="D85" s="511"/>
      <c r="E85" s="511"/>
    </row>
    <row r="86" spans="1:5" s="13" customFormat="1" ht="14.25">
      <c r="A86" s="24" t="s">
        <v>569</v>
      </c>
      <c r="B86" s="24"/>
      <c r="C86" s="23">
        <v>80</v>
      </c>
      <c r="D86" s="511"/>
      <c r="E86" s="511"/>
    </row>
    <row r="87" spans="1:5" s="13" customFormat="1" ht="14.25">
      <c r="A87" s="24" t="s">
        <v>570</v>
      </c>
      <c r="B87" s="24"/>
      <c r="C87" s="23">
        <v>81</v>
      </c>
      <c r="D87" s="511"/>
      <c r="E87" s="511"/>
    </row>
    <row r="88" spans="1:5" ht="14.25">
      <c r="A88" s="22" t="s">
        <v>571</v>
      </c>
      <c r="B88" s="22"/>
      <c r="C88" s="23">
        <v>82</v>
      </c>
      <c r="D88" s="511"/>
      <c r="E88" s="511"/>
    </row>
    <row r="89" spans="1:5" ht="14.25">
      <c r="A89" s="33" t="s">
        <v>572</v>
      </c>
      <c r="B89" s="33"/>
      <c r="C89" s="23">
        <v>83</v>
      </c>
      <c r="D89" s="517"/>
      <c r="E89" s="517"/>
    </row>
    <row r="90" spans="1:5" ht="14.25">
      <c r="A90" s="33"/>
      <c r="B90" s="33"/>
      <c r="C90" s="33"/>
      <c r="D90" s="518"/>
      <c r="E90" s="518"/>
    </row>
    <row r="91" spans="1:5" ht="14.25">
      <c r="A91" s="33" t="s">
        <v>573</v>
      </c>
      <c r="B91" s="33"/>
      <c r="C91" s="21">
        <v>84</v>
      </c>
      <c r="D91" s="511"/>
      <c r="E91" s="511"/>
    </row>
    <row r="92" spans="1:5" ht="14.25">
      <c r="A92" s="21"/>
      <c r="B92" s="21"/>
      <c r="C92" s="21"/>
      <c r="D92" s="34"/>
      <c r="E92" s="34"/>
    </row>
    <row r="93" spans="1:5" ht="14.25">
      <c r="A93" s="35" t="s">
        <v>418</v>
      </c>
      <c r="B93" s="35"/>
      <c r="C93" s="35"/>
      <c r="D93" s="36" t="s">
        <v>418</v>
      </c>
      <c r="E93" s="36"/>
    </row>
    <row r="94" spans="4:5" ht="14.25">
      <c r="D94" s="16"/>
      <c r="E94" s="16"/>
    </row>
    <row r="96" spans="1:3" ht="14.25">
      <c r="A96" s="37"/>
      <c r="B96" s="37"/>
      <c r="C96" s="37"/>
    </row>
    <row r="97" spans="1:5" ht="14.25">
      <c r="A97" s="38"/>
      <c r="B97" s="38"/>
      <c r="C97" s="38"/>
      <c r="D97" s="38"/>
      <c r="E97" s="38"/>
    </row>
    <row r="98" spans="1:5" ht="14.25">
      <c r="A98" s="38"/>
      <c r="B98" s="38"/>
      <c r="C98" s="38"/>
      <c r="D98" s="38"/>
      <c r="E98" s="38"/>
    </row>
    <row r="99" spans="1:5" ht="14.25">
      <c r="A99" s="824"/>
      <c r="B99" s="824"/>
      <c r="C99" s="824"/>
      <c r="D99" s="824"/>
      <c r="E99" s="824"/>
    </row>
    <row r="100" spans="1:5" ht="14.25">
      <c r="A100" s="824"/>
      <c r="B100" s="824"/>
      <c r="C100" s="824"/>
      <c r="D100" s="824"/>
      <c r="E100" s="824"/>
    </row>
    <row r="101" spans="1:3" ht="14.25">
      <c r="A101" s="39"/>
      <c r="B101" s="39"/>
      <c r="C101" s="39"/>
    </row>
  </sheetData>
  <sheetProtection password="DAB2" sheet="1" objects="1" scenarios="1"/>
  <mergeCells count="1">
    <mergeCell ref="A99:E100"/>
  </mergeCells>
  <printOptions/>
  <pageMargins left="0.7086614173228347" right="0.7086614173228347" top="0.7480314960629921" bottom="0.7480314960629921" header="0.31496062992125984" footer="0.31496062992125984"/>
  <pageSetup fitToHeight="10" fitToWidth="1" horizontalDpi="600" verticalDpi="600" orientation="portrait" paperSize="9" scale="69" r:id="rId1"/>
  <headerFooter differentFirst="1">
    <firstFooter>&amp;C&amp;[194/&amp;[268</firstFooter>
  </headerFooter>
</worksheet>
</file>

<file path=xl/worksheets/sheet5.xml><?xml version="1.0" encoding="utf-8"?>
<worksheet xmlns="http://schemas.openxmlformats.org/spreadsheetml/2006/main" xmlns:r="http://schemas.openxmlformats.org/officeDocument/2006/relationships">
  <sheetPr>
    <tabColor rgb="FF00B0F0"/>
    <pageSetUpPr fitToPage="1"/>
  </sheetPr>
  <dimension ref="A1:Z21"/>
  <sheetViews>
    <sheetView showGridLines="0" zoomScale="60" zoomScaleNormal="60" zoomScaleSheetLayoutView="100" zoomScalePageLayoutView="0" workbookViewId="0" topLeftCell="A1">
      <selection activeCell="A24" sqref="A24"/>
    </sheetView>
  </sheetViews>
  <sheetFormatPr defaultColWidth="9.140625" defaultRowHeight="15"/>
  <cols>
    <col min="1" max="1" width="82.8515625" style="13" customWidth="1"/>
    <col min="2" max="2" width="9.421875" style="13" customWidth="1"/>
    <col min="3" max="3" width="11.57421875" style="13" customWidth="1"/>
    <col min="4" max="5" width="19.57421875" style="13" customWidth="1"/>
    <col min="6" max="6" width="20.8515625" style="13" customWidth="1"/>
    <col min="7" max="7" width="18.8515625" style="13" customWidth="1"/>
    <col min="8" max="8" width="18.7109375" style="13" customWidth="1"/>
    <col min="9" max="9" width="25.7109375" style="13" customWidth="1"/>
    <col min="10" max="10" width="20.57421875" style="13" customWidth="1"/>
    <col min="11" max="11" width="21.28125" style="12" customWidth="1"/>
    <col min="12" max="12" width="22.7109375" style="12" customWidth="1"/>
    <col min="13" max="13" width="33.00390625" style="12" customWidth="1"/>
    <col min="14" max="14" width="29.8515625" style="13" customWidth="1"/>
    <col min="15" max="15" width="4.140625" style="12" customWidth="1"/>
    <col min="16" max="16" width="28.28125" style="12" customWidth="1"/>
    <col min="17" max="17" width="17.00390625" style="12" bestFit="1" customWidth="1"/>
    <col min="18" max="18" width="27.7109375" style="12" customWidth="1"/>
    <col min="19" max="19" width="23.140625" style="12" customWidth="1"/>
    <col min="20" max="20" width="33.00390625" style="12" customWidth="1"/>
    <col min="21" max="21" width="11.00390625" style="12" customWidth="1"/>
    <col min="22" max="22" width="15.7109375" style="12" customWidth="1"/>
    <col min="23" max="23" width="17.00390625" style="12" customWidth="1"/>
    <col min="24" max="24" width="21.7109375" style="12" customWidth="1"/>
    <col min="25" max="25" width="14.7109375" style="12" customWidth="1"/>
    <col min="26" max="26" width="24.8515625" style="12" customWidth="1"/>
    <col min="27" max="27" width="15.140625" style="12" customWidth="1"/>
    <col min="28" max="16384" width="9.140625" style="12" customWidth="1"/>
  </cols>
  <sheetData>
    <row r="1" spans="9:11" ht="15">
      <c r="I1" s="176"/>
      <c r="J1" s="350" t="s">
        <v>424</v>
      </c>
      <c r="K1" s="240"/>
    </row>
    <row r="2" spans="9:11" ht="14.25">
      <c r="I2" s="178"/>
      <c r="J2" s="351" t="s">
        <v>425</v>
      </c>
      <c r="K2" s="240"/>
    </row>
    <row r="3" spans="1:14" ht="15.75">
      <c r="A3" s="172"/>
      <c r="B3" s="12"/>
      <c r="C3" s="12"/>
      <c r="D3" s="12"/>
      <c r="E3" s="12"/>
      <c r="F3" s="12"/>
      <c r="G3" s="12"/>
      <c r="H3" s="12"/>
      <c r="I3" s="136"/>
      <c r="J3" s="175"/>
      <c r="N3" s="12"/>
    </row>
    <row r="4" spans="1:26" ht="18" customHeight="1">
      <c r="A4" s="5" t="s">
        <v>16</v>
      </c>
      <c r="Z4" s="42"/>
    </row>
    <row r="5" spans="1:24" ht="15.75">
      <c r="A5" s="348" t="s">
        <v>1077</v>
      </c>
      <c r="B5" s="5"/>
      <c r="C5" s="5"/>
      <c r="X5" s="42"/>
    </row>
    <row r="6" spans="24:26" ht="21.75" customHeight="1">
      <c r="X6" s="3"/>
      <c r="Y6" s="3"/>
      <c r="Z6" s="42"/>
    </row>
    <row r="7" spans="1:26" ht="25.5" customHeight="1">
      <c r="A7" s="45"/>
      <c r="B7" s="317" t="s">
        <v>418</v>
      </c>
      <c r="C7" s="43"/>
      <c r="D7" s="843" t="s">
        <v>1083</v>
      </c>
      <c r="E7" s="841" t="s">
        <v>1081</v>
      </c>
      <c r="F7" s="842"/>
      <c r="G7" s="841" t="s">
        <v>1082</v>
      </c>
      <c r="H7" s="842"/>
      <c r="I7" s="843" t="s">
        <v>1086</v>
      </c>
      <c r="J7" s="835" t="s">
        <v>1088</v>
      </c>
      <c r="K7" s="836"/>
      <c r="L7" s="836"/>
      <c r="M7" s="837"/>
      <c r="N7" s="829" t="s">
        <v>1087</v>
      </c>
      <c r="O7" s="46"/>
      <c r="P7" s="847" t="s">
        <v>1091</v>
      </c>
      <c r="Q7" s="847"/>
      <c r="R7" s="831" t="s">
        <v>1090</v>
      </c>
      <c r="S7" s="833" t="s">
        <v>1089</v>
      </c>
      <c r="T7" s="825" t="s">
        <v>1495</v>
      </c>
      <c r="U7" s="44"/>
      <c r="X7" s="3"/>
      <c r="Y7" s="3"/>
      <c r="Z7" s="42"/>
    </row>
    <row r="8" spans="1:23" ht="99" customHeight="1">
      <c r="A8" s="7" t="s">
        <v>418</v>
      </c>
      <c r="B8" s="7" t="s">
        <v>418</v>
      </c>
      <c r="C8" s="34"/>
      <c r="D8" s="844"/>
      <c r="E8" s="334" t="s">
        <v>1084</v>
      </c>
      <c r="F8" s="334" t="s">
        <v>1085</v>
      </c>
      <c r="G8" s="334" t="s">
        <v>1084</v>
      </c>
      <c r="H8" s="334" t="s">
        <v>1085</v>
      </c>
      <c r="I8" s="844"/>
      <c r="J8" s="838"/>
      <c r="K8" s="839"/>
      <c r="L8" s="839"/>
      <c r="M8" s="840"/>
      <c r="N8" s="830"/>
      <c r="O8" s="349"/>
      <c r="P8" s="334" t="s">
        <v>1084</v>
      </c>
      <c r="Q8" s="334" t="s">
        <v>1085</v>
      </c>
      <c r="R8" s="832"/>
      <c r="S8" s="834"/>
      <c r="T8" s="826"/>
      <c r="U8" s="3"/>
      <c r="V8" s="3"/>
      <c r="W8" s="42"/>
    </row>
    <row r="9" spans="1:26" ht="14.25">
      <c r="A9" s="5" t="s">
        <v>418</v>
      </c>
      <c r="B9" s="5"/>
      <c r="C9" s="8"/>
      <c r="D9" s="7"/>
      <c r="E9" s="7"/>
      <c r="F9" s="7"/>
      <c r="G9" s="7" t="s">
        <v>418</v>
      </c>
      <c r="H9" s="7"/>
      <c r="I9" s="7"/>
      <c r="J9" s="7"/>
      <c r="K9" s="7"/>
      <c r="L9" s="7"/>
      <c r="M9" s="7"/>
      <c r="N9" s="7"/>
      <c r="O9" s="7"/>
      <c r="P9" s="7"/>
      <c r="Q9" s="7"/>
      <c r="R9" s="7"/>
      <c r="S9" s="7"/>
      <c r="T9" s="3"/>
      <c r="U9" s="42"/>
      <c r="X9" s="3"/>
      <c r="Y9" s="3"/>
      <c r="Z9" s="42"/>
    </row>
    <row r="10" spans="1:26" ht="28.5">
      <c r="A10" s="454" t="s">
        <v>1078</v>
      </c>
      <c r="B10" s="454"/>
      <c r="C10" s="127">
        <v>1</v>
      </c>
      <c r="D10" s="521"/>
      <c r="E10" s="827"/>
      <c r="F10" s="828"/>
      <c r="G10" s="827"/>
      <c r="H10" s="828"/>
      <c r="I10" s="522"/>
      <c r="J10" s="521"/>
      <c r="K10" s="523"/>
      <c r="L10" s="523"/>
      <c r="M10" s="523"/>
      <c r="N10" s="523"/>
      <c r="O10" s="524"/>
      <c r="P10" s="827"/>
      <c r="Q10" s="828"/>
      <c r="R10" s="523"/>
      <c r="S10" s="523"/>
      <c r="T10" s="523"/>
      <c r="U10" s="47"/>
      <c r="X10" s="3"/>
      <c r="Y10" s="3"/>
      <c r="Z10" s="42"/>
    </row>
    <row r="11" spans="1:26" ht="14.25">
      <c r="A11" s="454"/>
      <c r="B11" s="454"/>
      <c r="C11" s="127"/>
      <c r="D11" s="525"/>
      <c r="E11" s="525"/>
      <c r="F11" s="525"/>
      <c r="G11" s="525"/>
      <c r="H11" s="525"/>
      <c r="I11" s="526"/>
      <c r="J11" s="526"/>
      <c r="K11" s="526"/>
      <c r="L11" s="526"/>
      <c r="M11" s="526"/>
      <c r="N11" s="525"/>
      <c r="O11" s="527" t="s">
        <v>418</v>
      </c>
      <c r="P11" s="525"/>
      <c r="Q11" s="525"/>
      <c r="R11" s="528"/>
      <c r="S11" s="525"/>
      <c r="T11" s="525"/>
      <c r="U11" s="42"/>
      <c r="X11" s="3"/>
      <c r="Y11" s="3"/>
      <c r="Z11" s="42"/>
    </row>
    <row r="12" spans="1:26" ht="28.5">
      <c r="A12" s="454" t="s">
        <v>1075</v>
      </c>
      <c r="B12" s="454"/>
      <c r="C12" s="127"/>
      <c r="D12" s="525"/>
      <c r="E12" s="525"/>
      <c r="F12" s="525"/>
      <c r="G12" s="525"/>
      <c r="H12" s="525"/>
      <c r="I12" s="528"/>
      <c r="J12" s="528"/>
      <c r="K12" s="529"/>
      <c r="L12" s="529"/>
      <c r="M12" s="529"/>
      <c r="N12" s="525"/>
      <c r="O12" s="527"/>
      <c r="P12" s="525"/>
      <c r="Q12" s="525"/>
      <c r="R12" s="528"/>
      <c r="S12" s="525"/>
      <c r="T12" s="525"/>
      <c r="U12" s="42"/>
      <c r="X12" s="3"/>
      <c r="Y12" s="3"/>
      <c r="Z12" s="42"/>
    </row>
    <row r="13" spans="1:26" ht="14.25">
      <c r="A13" s="95" t="s">
        <v>552</v>
      </c>
      <c r="B13" s="95"/>
      <c r="C13" s="127"/>
      <c r="D13" s="525" t="s">
        <v>418</v>
      </c>
      <c r="E13" s="525"/>
      <c r="F13" s="525" t="s">
        <v>418</v>
      </c>
      <c r="G13" s="525"/>
      <c r="H13" s="525" t="s">
        <v>418</v>
      </c>
      <c r="I13" s="525"/>
      <c r="J13" s="525"/>
      <c r="K13" s="525"/>
      <c r="L13" s="525"/>
      <c r="M13" s="525"/>
      <c r="N13" s="525" t="s">
        <v>418</v>
      </c>
      <c r="O13" s="530"/>
      <c r="P13" s="525"/>
      <c r="Q13" s="525" t="s">
        <v>418</v>
      </c>
      <c r="R13" s="525"/>
      <c r="S13" s="525"/>
      <c r="T13" s="525" t="s">
        <v>418</v>
      </c>
      <c r="U13" s="42"/>
      <c r="X13" s="3"/>
      <c r="Y13" s="3"/>
      <c r="Z13" s="42"/>
    </row>
    <row r="14" spans="1:26" ht="14.25">
      <c r="A14" s="845" t="s">
        <v>1079</v>
      </c>
      <c r="B14" s="846"/>
      <c r="C14" s="314">
        <v>2</v>
      </c>
      <c r="D14" s="521"/>
      <c r="E14" s="531"/>
      <c r="F14" s="531"/>
      <c r="G14" s="531"/>
      <c r="H14" s="531"/>
      <c r="I14" s="531"/>
      <c r="J14" s="532"/>
      <c r="K14" s="535"/>
      <c r="L14" s="535"/>
      <c r="M14" s="535"/>
      <c r="N14" s="531"/>
      <c r="O14" s="533"/>
      <c r="P14" s="531"/>
      <c r="Q14" s="531"/>
      <c r="R14" s="532"/>
      <c r="S14" s="531"/>
      <c r="T14" s="531"/>
      <c r="U14" s="41"/>
      <c r="X14" s="3"/>
      <c r="Y14" s="3"/>
      <c r="Z14" s="42"/>
    </row>
    <row r="15" spans="1:26" ht="14.25">
      <c r="A15" s="14"/>
      <c r="B15" s="14"/>
      <c r="C15" s="318"/>
      <c r="D15" s="528"/>
      <c r="E15" s="528"/>
      <c r="F15" s="528"/>
      <c r="G15" s="528"/>
      <c r="H15" s="528"/>
      <c r="I15" s="528"/>
      <c r="J15" s="528"/>
      <c r="K15" s="536"/>
      <c r="L15" s="536"/>
      <c r="M15" s="536"/>
      <c r="N15" s="528"/>
      <c r="O15" s="528"/>
      <c r="P15" s="528"/>
      <c r="Q15" s="528"/>
      <c r="R15" s="528"/>
      <c r="S15" s="528"/>
      <c r="T15" s="528"/>
      <c r="U15" s="42"/>
      <c r="X15" s="3"/>
      <c r="Y15" s="3"/>
      <c r="Z15" s="42"/>
    </row>
    <row r="16" spans="1:26" ht="28.5" customHeight="1">
      <c r="A16" s="46" t="s">
        <v>1080</v>
      </c>
      <c r="B16" s="51"/>
      <c r="C16" s="315">
        <v>3</v>
      </c>
      <c r="D16" s="523"/>
      <c r="E16" s="523"/>
      <c r="F16" s="523"/>
      <c r="G16" s="523"/>
      <c r="H16" s="523"/>
      <c r="I16" s="523"/>
      <c r="J16" s="523"/>
      <c r="K16" s="535"/>
      <c r="L16" s="535"/>
      <c r="M16" s="535"/>
      <c r="N16" s="523"/>
      <c r="O16" s="524"/>
      <c r="P16" s="523"/>
      <c r="Q16" s="523"/>
      <c r="R16" s="523"/>
      <c r="S16" s="523"/>
      <c r="T16" s="523"/>
      <c r="U16" s="42"/>
      <c r="X16" s="3"/>
      <c r="Y16" s="3"/>
      <c r="Z16" s="42"/>
    </row>
    <row r="17" spans="1:26" ht="14.25">
      <c r="A17" s="29"/>
      <c r="B17" s="29"/>
      <c r="C17" s="127"/>
      <c r="D17" s="525"/>
      <c r="E17" s="525"/>
      <c r="F17" s="525"/>
      <c r="G17" s="525"/>
      <c r="H17" s="525"/>
      <c r="I17" s="525"/>
      <c r="J17" s="525"/>
      <c r="K17" s="537"/>
      <c r="L17" s="537"/>
      <c r="M17" s="537"/>
      <c r="N17" s="525"/>
      <c r="O17" s="524"/>
      <c r="P17" s="525"/>
      <c r="Q17" s="525"/>
      <c r="R17" s="525"/>
      <c r="S17" s="525"/>
      <c r="T17" s="525"/>
      <c r="U17" s="42"/>
      <c r="X17" s="3"/>
      <c r="Y17" s="3"/>
      <c r="Z17" s="42"/>
    </row>
    <row r="18" spans="1:26" ht="14.25">
      <c r="A18" s="95" t="s">
        <v>553</v>
      </c>
      <c r="B18" s="95"/>
      <c r="C18" s="127">
        <v>4</v>
      </c>
      <c r="D18" s="521"/>
      <c r="E18" s="827"/>
      <c r="F18" s="828"/>
      <c r="G18" s="827"/>
      <c r="H18" s="828"/>
      <c r="I18" s="522"/>
      <c r="J18" s="521"/>
      <c r="K18" s="535"/>
      <c r="L18" s="535"/>
      <c r="M18" s="535"/>
      <c r="N18" s="523"/>
      <c r="O18" s="524"/>
      <c r="P18" s="827"/>
      <c r="Q18" s="828"/>
      <c r="R18" s="523"/>
      <c r="S18" s="523"/>
      <c r="T18" s="523"/>
      <c r="U18" s="42"/>
      <c r="X18" s="3"/>
      <c r="Y18" s="3"/>
      <c r="Z18" s="42"/>
    </row>
    <row r="19" spans="1:26" ht="14.25">
      <c r="A19" s="95"/>
      <c r="B19" s="95"/>
      <c r="C19" s="127"/>
      <c r="D19" s="526"/>
      <c r="E19" s="526"/>
      <c r="F19" s="526"/>
      <c r="G19" s="526"/>
      <c r="H19" s="526"/>
      <c r="I19" s="526"/>
      <c r="J19" s="526"/>
      <c r="K19" s="538"/>
      <c r="L19" s="538"/>
      <c r="M19" s="538"/>
      <c r="N19" s="534"/>
      <c r="O19" s="524"/>
      <c r="P19" s="526"/>
      <c r="Q19" s="526"/>
      <c r="R19" s="526"/>
      <c r="S19" s="526"/>
      <c r="T19" s="534"/>
      <c r="U19" s="42"/>
      <c r="X19" s="3"/>
      <c r="Y19" s="3"/>
      <c r="Z19" s="42"/>
    </row>
    <row r="20" spans="1:26" ht="14.25">
      <c r="A20" s="95" t="s">
        <v>1071</v>
      </c>
      <c r="B20" s="95"/>
      <c r="C20" s="127">
        <v>5</v>
      </c>
      <c r="D20" s="523"/>
      <c r="E20" s="827"/>
      <c r="F20" s="828"/>
      <c r="G20" s="827"/>
      <c r="H20" s="828"/>
      <c r="I20" s="523"/>
      <c r="J20" s="523"/>
      <c r="K20" s="535"/>
      <c r="L20" s="535"/>
      <c r="M20" s="535"/>
      <c r="N20" s="523"/>
      <c r="O20" s="524"/>
      <c r="P20" s="827"/>
      <c r="Q20" s="828"/>
      <c r="R20" s="523"/>
      <c r="S20" s="523"/>
      <c r="T20" s="523"/>
      <c r="U20" s="42"/>
      <c r="X20" s="3"/>
      <c r="Y20" s="3"/>
      <c r="Z20" s="42"/>
    </row>
    <row r="21" ht="14.25">
      <c r="C21" s="316"/>
    </row>
  </sheetData>
  <sheetProtection password="DAB2" sheet="1" objects="1" scenarios="1"/>
  <mergeCells count="20">
    <mergeCell ref="A14:B14"/>
    <mergeCell ref="E18:F18"/>
    <mergeCell ref="G18:H18"/>
    <mergeCell ref="P7:Q7"/>
    <mergeCell ref="D7:D8"/>
    <mergeCell ref="P18:Q18"/>
    <mergeCell ref="E20:F20"/>
    <mergeCell ref="G20:H20"/>
    <mergeCell ref="P20:Q20"/>
    <mergeCell ref="E7:F7"/>
    <mergeCell ref="G7:H7"/>
    <mergeCell ref="I7:I8"/>
    <mergeCell ref="T7:T8"/>
    <mergeCell ref="E10:F10"/>
    <mergeCell ref="G10:H10"/>
    <mergeCell ref="P10:Q10"/>
    <mergeCell ref="N7:N8"/>
    <mergeCell ref="R7:R8"/>
    <mergeCell ref="S7:S8"/>
    <mergeCell ref="J7:M8"/>
  </mergeCells>
  <printOptions/>
  <pageMargins left="0.7086614173228347" right="0.7086614173228347" top="0.7480314960629921" bottom="0.7480314960629921" header="0.31496062992125984" footer="0.31496062992125984"/>
  <pageSetup fitToHeight="10" fitToWidth="1" horizontalDpi="600" verticalDpi="600" orientation="landscape" paperSize="8" scale="25" r:id="rId1"/>
  <headerFooter differentFirst="1">
    <firstFooter>&amp;C&amp;[201/&amp;[268</firstFooter>
  </headerFooter>
  <colBreaks count="1" manualBreakCount="1">
    <brk id="15" max="19" man="1"/>
  </col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AB30"/>
  <sheetViews>
    <sheetView showGridLines="0" zoomScale="75" zoomScaleNormal="75" zoomScalePageLayoutView="0" workbookViewId="0" topLeftCell="A1">
      <selection activeCell="E7" sqref="E7"/>
    </sheetView>
  </sheetViews>
  <sheetFormatPr defaultColWidth="9.140625" defaultRowHeight="15"/>
  <cols>
    <col min="1" max="1" width="4.7109375" style="12" customWidth="1"/>
    <col min="2" max="2" width="25.7109375" style="12" customWidth="1"/>
    <col min="3" max="3" width="10.8515625" style="12" customWidth="1"/>
    <col min="4" max="4" width="21.140625" style="12" customWidth="1"/>
    <col min="5" max="5" width="16.57421875" style="12" customWidth="1"/>
    <col min="6" max="7" width="17.140625" style="12" customWidth="1"/>
    <col min="8" max="9" width="16.28125" style="12" customWidth="1"/>
    <col min="10" max="10" width="17.28125" style="12" customWidth="1"/>
    <col min="11" max="11" width="17.421875" style="12" customWidth="1"/>
    <col min="12" max="12" width="12.7109375" style="12" customWidth="1"/>
    <col min="13" max="13" width="17.00390625" style="12" customWidth="1"/>
    <col min="14" max="14" width="16.421875" style="12" customWidth="1"/>
    <col min="15" max="16" width="18.421875" style="12" customWidth="1"/>
    <col min="17" max="17" width="17.7109375" style="12" customWidth="1"/>
    <col min="18" max="18" width="18.421875" style="12" customWidth="1"/>
    <col min="19" max="19" width="17.28125" style="12" customWidth="1"/>
    <col min="20" max="20" width="26.57421875" style="12" customWidth="1"/>
    <col min="21" max="21" width="12.28125" style="12" customWidth="1"/>
    <col min="22" max="22" width="27.00390625" style="12" customWidth="1"/>
    <col min="23" max="23" width="17.8515625" style="12" customWidth="1"/>
    <col min="24" max="24" width="31.00390625" style="12" customWidth="1"/>
    <col min="25" max="25" width="40.00390625" style="12" customWidth="1"/>
    <col min="26" max="26" width="31.00390625" style="12" customWidth="1"/>
    <col min="27" max="27" width="24.57421875" style="12" customWidth="1"/>
    <col min="28" max="16384" width="9.140625" style="12" customWidth="1"/>
  </cols>
  <sheetData>
    <row r="1" spans="1:20" ht="15">
      <c r="A1" s="529"/>
      <c r="B1" s="529"/>
      <c r="C1" s="529"/>
      <c r="D1" s="529"/>
      <c r="E1" s="529"/>
      <c r="F1" s="529"/>
      <c r="G1" s="529"/>
      <c r="H1" s="529"/>
      <c r="I1" s="529"/>
      <c r="J1" s="529"/>
      <c r="K1" s="529"/>
      <c r="L1" s="539"/>
      <c r="M1" s="540" t="s">
        <v>424</v>
      </c>
      <c r="N1" s="529"/>
      <c r="O1" s="529"/>
      <c r="P1" s="529"/>
      <c r="Q1" s="529"/>
      <c r="R1" s="529"/>
      <c r="S1" s="529"/>
      <c r="T1" s="529"/>
    </row>
    <row r="2" spans="1:20" ht="15">
      <c r="A2" s="529"/>
      <c r="B2" s="529"/>
      <c r="C2" s="529"/>
      <c r="D2" s="529"/>
      <c r="E2" s="529"/>
      <c r="F2" s="529"/>
      <c r="G2" s="529"/>
      <c r="H2" s="529"/>
      <c r="I2" s="529"/>
      <c r="J2" s="529"/>
      <c r="K2" s="529"/>
      <c r="L2" s="541"/>
      <c r="M2" s="542" t="s">
        <v>425</v>
      </c>
      <c r="N2" s="529"/>
      <c r="O2" s="529"/>
      <c r="P2" s="529"/>
      <c r="Q2" s="529"/>
      <c r="R2" s="529"/>
      <c r="S2" s="529"/>
      <c r="T2" s="529"/>
    </row>
    <row r="3" spans="1:20" ht="15.75">
      <c r="A3" s="543"/>
      <c r="B3" s="529"/>
      <c r="C3" s="529"/>
      <c r="D3" s="529"/>
      <c r="E3" s="529"/>
      <c r="F3" s="529"/>
      <c r="G3" s="529"/>
      <c r="H3" s="529"/>
      <c r="I3" s="529"/>
      <c r="J3" s="529"/>
      <c r="K3" s="529"/>
      <c r="L3" s="793"/>
      <c r="M3" s="786"/>
      <c r="N3" s="529"/>
      <c r="O3" s="529"/>
      <c r="P3" s="529"/>
      <c r="Q3" s="529"/>
      <c r="R3" s="529"/>
      <c r="S3" s="529"/>
      <c r="T3" s="529"/>
    </row>
    <row r="4" spans="1:20" ht="14.25">
      <c r="A4" s="544" t="s">
        <v>17</v>
      </c>
      <c r="B4" s="528"/>
      <c r="C4" s="528"/>
      <c r="D4" s="545"/>
      <c r="E4" s="545"/>
      <c r="F4" s="545"/>
      <c r="G4" s="545"/>
      <c r="H4" s="529"/>
      <c r="I4" s="529"/>
      <c r="J4" s="529"/>
      <c r="K4" s="529"/>
      <c r="L4" s="529"/>
      <c r="M4" s="529"/>
      <c r="N4" s="529"/>
      <c r="O4" s="529"/>
      <c r="P4" s="529"/>
      <c r="Q4" s="529"/>
      <c r="R4" s="529"/>
      <c r="S4" s="529"/>
      <c r="T4" s="529"/>
    </row>
    <row r="5" spans="1:20" s="53" customFormat="1" ht="19.5" customHeight="1">
      <c r="A5" s="546" t="s">
        <v>1045</v>
      </c>
      <c r="B5" s="547"/>
      <c r="C5" s="547"/>
      <c r="D5" s="545"/>
      <c r="E5" s="545"/>
      <c r="F5" s="545"/>
      <c r="G5" s="545"/>
      <c r="H5" s="547"/>
      <c r="I5" s="547"/>
      <c r="J5" s="547"/>
      <c r="K5" s="547"/>
      <c r="L5" s="547"/>
      <c r="M5" s="547"/>
      <c r="N5" s="547"/>
      <c r="O5" s="547"/>
      <c r="P5" s="547"/>
      <c r="Q5" s="547"/>
      <c r="R5" s="547"/>
      <c r="S5" s="547"/>
      <c r="T5" s="547"/>
    </row>
    <row r="6" spans="1:20" s="53" customFormat="1" ht="19.5" customHeight="1">
      <c r="A6" s="529"/>
      <c r="B6" s="529"/>
      <c r="C6" s="529"/>
      <c r="D6" s="859" t="s">
        <v>1046</v>
      </c>
      <c r="E6" s="860"/>
      <c r="F6" s="860"/>
      <c r="G6" s="860"/>
      <c r="H6" s="860"/>
      <c r="I6" s="860"/>
      <c r="J6" s="860"/>
      <c r="K6" s="860"/>
      <c r="L6" s="860"/>
      <c r="M6" s="860"/>
      <c r="N6" s="860"/>
      <c r="O6" s="861"/>
      <c r="P6" s="852" t="s">
        <v>1047</v>
      </c>
      <c r="Q6" s="853"/>
      <c r="R6" s="853"/>
      <c r="S6" s="854"/>
      <c r="T6" s="855" t="s">
        <v>1062</v>
      </c>
    </row>
    <row r="7" spans="1:20" s="53" customFormat="1" ht="89.25" customHeight="1">
      <c r="A7" s="529"/>
      <c r="B7" s="548"/>
      <c r="C7" s="529"/>
      <c r="D7" s="801" t="s">
        <v>1631</v>
      </c>
      <c r="E7" s="801" t="s">
        <v>1048</v>
      </c>
      <c r="F7" s="802" t="s">
        <v>1632</v>
      </c>
      <c r="G7" s="801" t="s">
        <v>1049</v>
      </c>
      <c r="H7" s="801" t="s">
        <v>1050</v>
      </c>
      <c r="I7" s="801" t="s">
        <v>1051</v>
      </c>
      <c r="J7" s="801" t="s">
        <v>1052</v>
      </c>
      <c r="K7" s="801" t="s">
        <v>1053</v>
      </c>
      <c r="L7" s="801" t="s">
        <v>1054</v>
      </c>
      <c r="M7" s="801" t="s">
        <v>1055</v>
      </c>
      <c r="N7" s="801" t="s">
        <v>1056</v>
      </c>
      <c r="O7" s="801" t="s">
        <v>1057</v>
      </c>
      <c r="P7" s="803" t="s">
        <v>1058</v>
      </c>
      <c r="Q7" s="804" t="s">
        <v>1059</v>
      </c>
      <c r="R7" s="804" t="s">
        <v>1060</v>
      </c>
      <c r="S7" s="803" t="s">
        <v>1061</v>
      </c>
      <c r="T7" s="856"/>
    </row>
    <row r="8" spans="1:20" s="53" customFormat="1" ht="54" customHeight="1">
      <c r="A8" s="848" t="s">
        <v>551</v>
      </c>
      <c r="B8" s="848"/>
      <c r="C8" s="794">
        <v>1</v>
      </c>
      <c r="D8" s="523"/>
      <c r="E8" s="523"/>
      <c r="F8" s="523"/>
      <c r="G8" s="523"/>
      <c r="H8" s="523"/>
      <c r="I8" s="523"/>
      <c r="J8" s="523"/>
      <c r="K8" s="523"/>
      <c r="L8" s="523"/>
      <c r="M8" s="523"/>
      <c r="N8" s="523"/>
      <c r="O8" s="523"/>
      <c r="P8" s="549"/>
      <c r="Q8" s="549"/>
      <c r="R8" s="549"/>
      <c r="S8" s="549"/>
      <c r="T8" s="523"/>
    </row>
    <row r="9" spans="1:20" s="53" customFormat="1" ht="19.5" customHeight="1">
      <c r="A9" s="550"/>
      <c r="B9" s="551"/>
      <c r="C9" s="552"/>
      <c r="D9" s="553"/>
      <c r="E9" s="554"/>
      <c r="F9" s="554"/>
      <c r="G9" s="554"/>
      <c r="H9" s="554"/>
      <c r="I9" s="554"/>
      <c r="J9" s="554"/>
      <c r="K9" s="554"/>
      <c r="L9" s="554"/>
      <c r="M9" s="554"/>
      <c r="N9" s="554"/>
      <c r="O9" s="554"/>
      <c r="P9" s="554"/>
      <c r="Q9" s="554"/>
      <c r="R9" s="554"/>
      <c r="S9" s="554"/>
      <c r="T9" s="554"/>
    </row>
    <row r="10" spans="1:20" s="53" customFormat="1" ht="19.5" customHeight="1">
      <c r="A10" s="555" t="s">
        <v>1075</v>
      </c>
      <c r="B10" s="552"/>
      <c r="C10" s="552"/>
      <c r="D10" s="529"/>
      <c r="E10" s="529"/>
      <c r="F10" s="529"/>
      <c r="G10" s="529"/>
      <c r="H10" s="529"/>
      <c r="I10" s="529"/>
      <c r="J10" s="529"/>
      <c r="K10" s="529"/>
      <c r="L10" s="529"/>
      <c r="M10" s="529"/>
      <c r="N10" s="529"/>
      <c r="O10" s="529"/>
      <c r="P10" s="556"/>
      <c r="Q10" s="529"/>
      <c r="R10" s="529"/>
      <c r="S10" s="529"/>
      <c r="T10" s="529"/>
    </row>
    <row r="11" spans="1:20" s="53" customFormat="1" ht="19.5" customHeight="1">
      <c r="A11" s="557"/>
      <c r="B11" s="558" t="s">
        <v>1076</v>
      </c>
      <c r="C11" s="559"/>
      <c r="D11" s="529"/>
      <c r="E11" s="529"/>
      <c r="F11" s="529"/>
      <c r="G11" s="529"/>
      <c r="H11" s="529"/>
      <c r="I11" s="529"/>
      <c r="J11" s="529"/>
      <c r="K11" s="529"/>
      <c r="L11" s="529"/>
      <c r="M11" s="529"/>
      <c r="N11" s="529"/>
      <c r="O11" s="529"/>
      <c r="P11" s="556"/>
      <c r="Q11" s="529"/>
      <c r="R11" s="529"/>
      <c r="S11" s="529"/>
      <c r="T11" s="529"/>
    </row>
    <row r="12" spans="1:20" s="53" customFormat="1" ht="19.5" customHeight="1">
      <c r="A12" s="857" t="s">
        <v>1063</v>
      </c>
      <c r="B12" s="857"/>
      <c r="C12" s="559"/>
      <c r="D12" s="529"/>
      <c r="E12" s="529"/>
      <c r="F12" s="529"/>
      <c r="G12" s="529"/>
      <c r="H12" s="529"/>
      <c r="I12" s="529"/>
      <c r="J12" s="529"/>
      <c r="K12" s="529"/>
      <c r="L12" s="529"/>
      <c r="M12" s="529"/>
      <c r="N12" s="529"/>
      <c r="O12" s="529"/>
      <c r="P12" s="556"/>
      <c r="Q12" s="529"/>
      <c r="R12" s="529"/>
      <c r="S12" s="529"/>
      <c r="T12" s="529"/>
    </row>
    <row r="13" spans="1:20" s="53" customFormat="1" ht="19.5" customHeight="1">
      <c r="A13" s="850" t="s">
        <v>1066</v>
      </c>
      <c r="B13" s="850"/>
      <c r="C13" s="794">
        <v>2</v>
      </c>
      <c r="D13" s="523"/>
      <c r="E13" s="561"/>
      <c r="F13" s="523"/>
      <c r="G13" s="523"/>
      <c r="H13" s="523"/>
      <c r="I13" s="523"/>
      <c r="J13" s="523"/>
      <c r="K13" s="523"/>
      <c r="L13" s="523"/>
      <c r="M13" s="523"/>
      <c r="N13" s="523"/>
      <c r="O13" s="521"/>
      <c r="P13" s="521"/>
      <c r="Q13" s="521"/>
      <c r="R13" s="521"/>
      <c r="S13" s="521"/>
      <c r="T13" s="523"/>
    </row>
    <row r="14" spans="1:20" s="53" customFormat="1" ht="40.5" customHeight="1">
      <c r="A14" s="849" t="s">
        <v>1074</v>
      </c>
      <c r="B14" s="849"/>
      <c r="C14" s="794">
        <v>3</v>
      </c>
      <c r="D14" s="523"/>
      <c r="E14" s="561"/>
      <c r="F14" s="523"/>
      <c r="G14" s="523"/>
      <c r="H14" s="523"/>
      <c r="I14" s="523"/>
      <c r="J14" s="523"/>
      <c r="K14" s="523"/>
      <c r="L14" s="523"/>
      <c r="M14" s="523"/>
      <c r="N14" s="523"/>
      <c r="O14" s="521"/>
      <c r="P14" s="523"/>
      <c r="Q14" s="523"/>
      <c r="R14" s="523"/>
      <c r="S14" s="521"/>
      <c r="T14" s="523"/>
    </row>
    <row r="15" spans="1:20" s="53" customFormat="1" ht="44.25" customHeight="1">
      <c r="A15" s="851" t="s">
        <v>1064</v>
      </c>
      <c r="B15" s="851"/>
      <c r="C15" s="794">
        <v>4</v>
      </c>
      <c r="D15" s="523"/>
      <c r="E15" s="561"/>
      <c r="F15" s="523"/>
      <c r="G15" s="523"/>
      <c r="H15" s="523"/>
      <c r="I15" s="523"/>
      <c r="J15" s="523"/>
      <c r="K15" s="523"/>
      <c r="L15" s="523"/>
      <c r="M15" s="523"/>
      <c r="N15" s="523"/>
      <c r="O15" s="521"/>
      <c r="P15" s="523"/>
      <c r="Q15" s="523"/>
      <c r="R15" s="523"/>
      <c r="S15" s="521"/>
      <c r="T15" s="523"/>
    </row>
    <row r="16" spans="1:20" s="53" customFormat="1" ht="19.5" customHeight="1">
      <c r="A16" s="557"/>
      <c r="B16" s="562"/>
      <c r="C16" s="795"/>
      <c r="D16" s="534"/>
      <c r="E16" s="534"/>
      <c r="F16" s="534"/>
      <c r="G16" s="534"/>
      <c r="H16" s="534"/>
      <c r="I16" s="534"/>
      <c r="J16" s="534"/>
      <c r="K16" s="534"/>
      <c r="L16" s="534"/>
      <c r="M16" s="534"/>
      <c r="N16" s="534"/>
      <c r="O16" s="534"/>
      <c r="P16" s="534"/>
      <c r="Q16" s="534"/>
      <c r="R16" s="534"/>
      <c r="S16" s="534"/>
      <c r="T16" s="563"/>
    </row>
    <row r="17" spans="1:20" s="53" customFormat="1" ht="19.5" customHeight="1">
      <c r="A17" s="557"/>
      <c r="B17" s="564" t="s">
        <v>1067</v>
      </c>
      <c r="C17" s="796"/>
      <c r="D17" s="556"/>
      <c r="E17" s="556"/>
      <c r="F17" s="556"/>
      <c r="G17" s="556"/>
      <c r="H17" s="556"/>
      <c r="I17" s="556"/>
      <c r="J17" s="556"/>
      <c r="K17" s="556"/>
      <c r="L17" s="556"/>
      <c r="M17" s="556"/>
      <c r="N17" s="556"/>
      <c r="O17" s="556"/>
      <c r="P17" s="556"/>
      <c r="Q17" s="556"/>
      <c r="R17" s="556"/>
      <c r="S17" s="556"/>
      <c r="T17" s="565"/>
    </row>
    <row r="18" spans="1:20" s="53" customFormat="1" ht="19.5" customHeight="1">
      <c r="A18" s="850" t="s">
        <v>1066</v>
      </c>
      <c r="B18" s="850"/>
      <c r="C18" s="796">
        <v>5</v>
      </c>
      <c r="D18" s="523"/>
      <c r="E18" s="561"/>
      <c r="F18" s="523"/>
      <c r="G18" s="523"/>
      <c r="H18" s="523"/>
      <c r="I18" s="523"/>
      <c r="J18" s="523"/>
      <c r="K18" s="523"/>
      <c r="L18" s="523"/>
      <c r="M18" s="523"/>
      <c r="N18" s="523"/>
      <c r="O18" s="521"/>
      <c r="P18" s="521"/>
      <c r="Q18" s="521"/>
      <c r="R18" s="521"/>
      <c r="S18" s="521"/>
      <c r="T18" s="523"/>
    </row>
    <row r="19" spans="1:20" s="53" customFormat="1" ht="40.5" customHeight="1">
      <c r="A19" s="850" t="s">
        <v>1074</v>
      </c>
      <c r="B19" s="850"/>
      <c r="C19" s="796">
        <v>6</v>
      </c>
      <c r="D19" s="523"/>
      <c r="E19" s="561"/>
      <c r="F19" s="523"/>
      <c r="G19" s="523"/>
      <c r="H19" s="523"/>
      <c r="I19" s="523"/>
      <c r="J19" s="523"/>
      <c r="K19" s="523"/>
      <c r="L19" s="523"/>
      <c r="M19" s="523"/>
      <c r="N19" s="523"/>
      <c r="O19" s="521"/>
      <c r="P19" s="521"/>
      <c r="Q19" s="523"/>
      <c r="R19" s="523"/>
      <c r="S19" s="521"/>
      <c r="T19" s="523"/>
    </row>
    <row r="20" spans="1:20" s="53" customFormat="1" ht="30" customHeight="1">
      <c r="A20" s="850" t="s">
        <v>1065</v>
      </c>
      <c r="B20" s="850"/>
      <c r="C20" s="796">
        <v>7</v>
      </c>
      <c r="D20" s="523"/>
      <c r="E20" s="523"/>
      <c r="F20" s="523"/>
      <c r="G20" s="523"/>
      <c r="H20" s="523"/>
      <c r="I20" s="523"/>
      <c r="J20" s="523"/>
      <c r="K20" s="523"/>
      <c r="L20" s="523"/>
      <c r="M20" s="523"/>
      <c r="N20" s="523"/>
      <c r="O20" s="523"/>
      <c r="P20" s="523"/>
      <c r="Q20" s="523"/>
      <c r="R20" s="523"/>
      <c r="S20" s="523"/>
      <c r="T20" s="523"/>
    </row>
    <row r="21" spans="1:28" s="53" customFormat="1" ht="30" customHeight="1">
      <c r="A21" s="566"/>
      <c r="B21" s="558"/>
      <c r="C21" s="796"/>
      <c r="D21" s="524"/>
      <c r="E21" s="524"/>
      <c r="F21" s="524"/>
      <c r="G21" s="524"/>
      <c r="H21" s="524"/>
      <c r="I21" s="524"/>
      <c r="J21" s="524"/>
      <c r="K21" s="524"/>
      <c r="L21" s="524"/>
      <c r="M21" s="524"/>
      <c r="N21" s="524"/>
      <c r="O21" s="524"/>
      <c r="P21" s="524"/>
      <c r="Q21" s="524"/>
      <c r="R21" s="524"/>
      <c r="S21" s="524"/>
      <c r="T21" s="524"/>
      <c r="U21" s="7"/>
      <c r="V21" s="7"/>
      <c r="W21" s="7"/>
      <c r="X21" s="7"/>
      <c r="Y21" s="7"/>
      <c r="Z21" s="7"/>
      <c r="AA21" s="7"/>
      <c r="AB21" s="7"/>
    </row>
    <row r="22" spans="1:20" s="53" customFormat="1" ht="30" customHeight="1">
      <c r="A22" s="858" t="s">
        <v>1068</v>
      </c>
      <c r="B22" s="858"/>
      <c r="C22" s="796">
        <v>8</v>
      </c>
      <c r="D22" s="523"/>
      <c r="E22" s="523"/>
      <c r="F22" s="523"/>
      <c r="G22" s="523"/>
      <c r="H22" s="523"/>
      <c r="I22" s="523"/>
      <c r="J22" s="523"/>
      <c r="K22" s="523"/>
      <c r="L22" s="523"/>
      <c r="M22" s="523"/>
      <c r="N22" s="523"/>
      <c r="O22" s="523"/>
      <c r="P22" s="523"/>
      <c r="Q22" s="523"/>
      <c r="R22" s="523"/>
      <c r="S22" s="523"/>
      <c r="T22" s="523"/>
    </row>
    <row r="23" spans="1:20" s="53" customFormat="1" ht="30" customHeight="1">
      <c r="A23" s="858" t="s">
        <v>1069</v>
      </c>
      <c r="B23" s="858"/>
      <c r="C23" s="797">
        <v>9</v>
      </c>
      <c r="D23" s="523"/>
      <c r="E23" s="523"/>
      <c r="F23" s="523"/>
      <c r="G23" s="523"/>
      <c r="H23" s="523"/>
      <c r="I23" s="523"/>
      <c r="J23" s="523"/>
      <c r="K23" s="523"/>
      <c r="L23" s="523"/>
      <c r="M23" s="523"/>
      <c r="N23" s="523"/>
      <c r="O23" s="523"/>
      <c r="P23" s="523"/>
      <c r="Q23" s="523"/>
      <c r="R23" s="523"/>
      <c r="S23" s="523"/>
      <c r="T23" s="523"/>
    </row>
    <row r="24" spans="1:20" s="53" customFormat="1" ht="19.5" customHeight="1">
      <c r="A24" s="557"/>
      <c r="B24" s="566"/>
      <c r="C24" s="797"/>
      <c r="D24" s="567"/>
      <c r="E24" s="526"/>
      <c r="F24" s="526"/>
      <c r="G24" s="526"/>
      <c r="H24" s="534"/>
      <c r="I24" s="534"/>
      <c r="J24" s="534"/>
      <c r="K24" s="534"/>
      <c r="L24" s="534"/>
      <c r="M24" s="534"/>
      <c r="N24" s="534"/>
      <c r="O24" s="534"/>
      <c r="P24" s="534"/>
      <c r="Q24" s="534"/>
      <c r="R24" s="534"/>
      <c r="S24" s="534"/>
      <c r="T24" s="534"/>
    </row>
    <row r="25" spans="1:20" s="53" customFormat="1" ht="19.5" customHeight="1">
      <c r="A25" s="557"/>
      <c r="B25" s="566" t="s">
        <v>553</v>
      </c>
      <c r="C25" s="794">
        <v>10</v>
      </c>
      <c r="D25" s="523"/>
      <c r="E25" s="561"/>
      <c r="F25" s="523"/>
      <c r="G25" s="523"/>
      <c r="H25" s="523"/>
      <c r="I25" s="523"/>
      <c r="J25" s="523"/>
      <c r="K25" s="523"/>
      <c r="L25" s="523"/>
      <c r="M25" s="523"/>
      <c r="N25" s="523"/>
      <c r="O25" s="521"/>
      <c r="P25" s="521"/>
      <c r="Q25" s="521"/>
      <c r="R25" s="521"/>
      <c r="S25" s="521"/>
      <c r="T25" s="523"/>
    </row>
    <row r="26" spans="1:20" s="53" customFormat="1" ht="19.5" customHeight="1">
      <c r="A26" s="557"/>
      <c r="B26" s="566"/>
      <c r="C26" s="798"/>
      <c r="D26" s="526"/>
      <c r="E26" s="526"/>
      <c r="F26" s="526"/>
      <c r="G26" s="526"/>
      <c r="H26" s="526"/>
      <c r="I26" s="526"/>
      <c r="J26" s="526"/>
      <c r="K26" s="526"/>
      <c r="L26" s="526"/>
      <c r="M26" s="526"/>
      <c r="N26" s="526"/>
      <c r="O26" s="526"/>
      <c r="P26" s="526"/>
      <c r="Q26" s="526"/>
      <c r="R26" s="526"/>
      <c r="S26" s="526"/>
      <c r="T26" s="524"/>
    </row>
    <row r="27" spans="1:20" s="53" customFormat="1" ht="19.5" customHeight="1">
      <c r="A27" s="566" t="s">
        <v>1070</v>
      </c>
      <c r="B27" s="557"/>
      <c r="C27" s="794"/>
      <c r="D27" s="526"/>
      <c r="E27" s="526"/>
      <c r="F27" s="526"/>
      <c r="G27" s="526"/>
      <c r="H27" s="526"/>
      <c r="I27" s="526"/>
      <c r="J27" s="526"/>
      <c r="K27" s="526"/>
      <c r="L27" s="526"/>
      <c r="M27" s="526"/>
      <c r="N27" s="526"/>
      <c r="O27" s="526"/>
      <c r="P27" s="526"/>
      <c r="Q27" s="526"/>
      <c r="R27" s="526"/>
      <c r="S27" s="526"/>
      <c r="T27" s="524"/>
    </row>
    <row r="28" spans="1:20" s="53" customFormat="1" ht="30" customHeight="1">
      <c r="A28" s="850" t="s">
        <v>1071</v>
      </c>
      <c r="B28" s="850"/>
      <c r="C28" s="799">
        <v>11</v>
      </c>
      <c r="D28" s="523"/>
      <c r="E28" s="523"/>
      <c r="F28" s="523"/>
      <c r="G28" s="523"/>
      <c r="H28" s="523"/>
      <c r="I28" s="523"/>
      <c r="J28" s="523"/>
      <c r="K28" s="523"/>
      <c r="L28" s="523"/>
      <c r="M28" s="523"/>
      <c r="N28" s="523"/>
      <c r="O28" s="523"/>
      <c r="P28" s="523"/>
      <c r="Q28" s="523"/>
      <c r="R28" s="523"/>
      <c r="S28" s="523"/>
      <c r="T28" s="523"/>
    </row>
    <row r="29" spans="1:20" s="53" customFormat="1" ht="55.5" customHeight="1">
      <c r="A29" s="850" t="s">
        <v>1073</v>
      </c>
      <c r="B29" s="850"/>
      <c r="C29" s="799">
        <v>12</v>
      </c>
      <c r="D29" s="523"/>
      <c r="E29" s="523"/>
      <c r="F29" s="523"/>
      <c r="G29" s="523"/>
      <c r="H29" s="523"/>
      <c r="I29" s="523"/>
      <c r="J29" s="523"/>
      <c r="K29" s="523"/>
      <c r="L29" s="523"/>
      <c r="M29" s="523"/>
      <c r="N29" s="523"/>
      <c r="O29" s="523"/>
      <c r="P29" s="523"/>
      <c r="Q29" s="523"/>
      <c r="R29" s="523"/>
      <c r="S29" s="523"/>
      <c r="T29" s="523"/>
    </row>
    <row r="30" spans="1:20" s="53" customFormat="1" ht="41.25" customHeight="1">
      <c r="A30" s="850" t="s">
        <v>1072</v>
      </c>
      <c r="B30" s="850"/>
      <c r="C30" s="800">
        <v>13</v>
      </c>
      <c r="D30" s="523"/>
      <c r="E30" s="523"/>
      <c r="F30" s="523"/>
      <c r="G30" s="523"/>
      <c r="H30" s="523"/>
      <c r="I30" s="523"/>
      <c r="J30" s="523"/>
      <c r="K30" s="523"/>
      <c r="L30" s="523"/>
      <c r="M30" s="523"/>
      <c r="N30" s="523"/>
      <c r="O30" s="523"/>
      <c r="P30" s="523"/>
      <c r="Q30" s="523"/>
      <c r="R30" s="523"/>
      <c r="S30" s="523"/>
      <c r="T30" s="523"/>
    </row>
  </sheetData>
  <sheetProtection password="DAB2" sheet="1" objects="1" scenarios="1"/>
  <mergeCells count="16">
    <mergeCell ref="P6:S6"/>
    <mergeCell ref="T6:T7"/>
    <mergeCell ref="A12:B12"/>
    <mergeCell ref="A30:B30"/>
    <mergeCell ref="A22:B22"/>
    <mergeCell ref="A23:B23"/>
    <mergeCell ref="A20:B20"/>
    <mergeCell ref="A19:B19"/>
    <mergeCell ref="D6:O6"/>
    <mergeCell ref="A8:B8"/>
    <mergeCell ref="A14:B14"/>
    <mergeCell ref="A13:B13"/>
    <mergeCell ref="A15:B15"/>
    <mergeCell ref="A28:B28"/>
    <mergeCell ref="A29:B29"/>
    <mergeCell ref="A18:B18"/>
  </mergeCells>
  <printOptions/>
  <pageMargins left="0.7086614173228347" right="0.7086614173228347" top="0.7480314960629921" bottom="0.7480314960629921" header="0.31496062992125984" footer="0.31496062992125984"/>
  <pageSetup fitToHeight="10" fitToWidth="1" horizontalDpi="600" verticalDpi="600" orientation="landscape" paperSize="8" scale="35" r:id="rId1"/>
  <headerFooter differentFirst="1">
    <firstFooter>&amp;C&amp;[202/&amp;[260</firstFooter>
  </headerFooter>
</worksheet>
</file>

<file path=xl/worksheets/sheet7.xml><?xml version="1.0" encoding="utf-8"?>
<worksheet xmlns="http://schemas.openxmlformats.org/spreadsheetml/2006/main" xmlns:r="http://schemas.openxmlformats.org/officeDocument/2006/relationships">
  <sheetPr>
    <tabColor rgb="FF00B0F0"/>
    <pageSetUpPr fitToPage="1"/>
  </sheetPr>
  <dimension ref="A1:L124"/>
  <sheetViews>
    <sheetView zoomScalePageLayoutView="0" workbookViewId="0" topLeftCell="B16">
      <selection activeCell="F120" sqref="F120"/>
    </sheetView>
  </sheetViews>
  <sheetFormatPr defaultColWidth="11.421875" defaultRowHeight="15"/>
  <cols>
    <col min="1" max="1" width="19.421875" style="175" customWidth="1"/>
    <col min="2" max="2" width="77.00390625" style="0" bestFit="1" customWidth="1"/>
    <col min="3" max="3" width="6.00390625" style="0" customWidth="1"/>
    <col min="4" max="4" width="9.421875" style="0" bestFit="1" customWidth="1"/>
    <col min="5" max="5" width="19.28125" style="0" bestFit="1" customWidth="1"/>
    <col min="6" max="6" width="18.8515625" style="0" customWidth="1"/>
    <col min="7" max="7" width="16.28125" style="0" customWidth="1"/>
    <col min="8" max="8" width="15.140625" style="0" customWidth="1"/>
    <col min="9" max="12" width="11.421875" style="175" customWidth="1"/>
  </cols>
  <sheetData>
    <row r="1" spans="1:6" s="175" customFormat="1" ht="15.75">
      <c r="A1" s="174" t="s">
        <v>422</v>
      </c>
      <c r="E1" s="617"/>
      <c r="F1" s="177" t="s">
        <v>424</v>
      </c>
    </row>
    <row r="2" spans="1:6" s="175" customFormat="1" ht="15.75">
      <c r="A2" s="174" t="s">
        <v>423</v>
      </c>
      <c r="E2" s="618"/>
      <c r="F2" s="175" t="s">
        <v>425</v>
      </c>
    </row>
    <row r="3" spans="2:6" s="175" customFormat="1" ht="15">
      <c r="B3" s="175" t="s">
        <v>1509</v>
      </c>
      <c r="E3" s="793"/>
      <c r="F3" s="786"/>
    </row>
    <row r="4" spans="2:8" s="175" customFormat="1" ht="15.75">
      <c r="B4" s="179" t="s">
        <v>426</v>
      </c>
      <c r="C4" s="179"/>
      <c r="D4" s="180"/>
      <c r="G4" s="180"/>
      <c r="H4" s="182"/>
    </row>
    <row r="5" spans="2:8" ht="15">
      <c r="B5" s="183"/>
      <c r="C5" s="183"/>
      <c r="D5" s="181" t="s">
        <v>421</v>
      </c>
      <c r="E5" s="184" t="s">
        <v>427</v>
      </c>
      <c r="F5" s="184" t="s">
        <v>428</v>
      </c>
      <c r="G5" s="181" t="s">
        <v>315</v>
      </c>
      <c r="H5" s="181" t="s">
        <v>316</v>
      </c>
    </row>
    <row r="6" spans="2:8" ht="15">
      <c r="B6" s="182"/>
      <c r="C6" s="182"/>
      <c r="D6" s="182"/>
      <c r="E6" s="185"/>
      <c r="F6" s="186"/>
      <c r="G6" s="187"/>
      <c r="H6" s="182"/>
    </row>
    <row r="7" spans="2:8" ht="15">
      <c r="B7" s="188" t="s">
        <v>1204</v>
      </c>
      <c r="C7" s="188">
        <v>1</v>
      </c>
      <c r="D7" s="570"/>
      <c r="E7" s="569"/>
      <c r="F7" s="609"/>
      <c r="G7" s="569"/>
      <c r="H7" s="609"/>
    </row>
    <row r="8" spans="1:12" s="190" customFormat="1" ht="15">
      <c r="A8" s="177"/>
      <c r="B8" s="189" t="s">
        <v>429</v>
      </c>
      <c r="C8" s="188">
        <v>2</v>
      </c>
      <c r="D8" s="598"/>
      <c r="E8" s="615"/>
      <c r="F8" s="615"/>
      <c r="G8" s="598"/>
      <c r="H8" s="615"/>
      <c r="I8" s="177"/>
      <c r="J8" s="177"/>
      <c r="K8" s="177"/>
      <c r="L8" s="177"/>
    </row>
    <row r="9" spans="2:8" ht="15">
      <c r="B9" s="191" t="s">
        <v>430</v>
      </c>
      <c r="C9" s="188">
        <v>3</v>
      </c>
      <c r="D9" s="570"/>
      <c r="E9" s="569"/>
      <c r="F9" s="609"/>
      <c r="G9" s="569"/>
      <c r="H9" s="609"/>
    </row>
    <row r="10" spans="2:8" ht="25.5">
      <c r="B10" s="191" t="s">
        <v>431</v>
      </c>
      <c r="C10" s="188">
        <v>4</v>
      </c>
      <c r="D10" s="570"/>
      <c r="E10" s="569"/>
      <c r="F10" s="609"/>
      <c r="G10" s="569"/>
      <c r="H10" s="609"/>
    </row>
    <row r="11" spans="2:8" ht="15">
      <c r="B11" s="191" t="s">
        <v>432</v>
      </c>
      <c r="C11" s="188">
        <v>5</v>
      </c>
      <c r="D11" s="570"/>
      <c r="E11" s="616"/>
      <c r="F11" s="569"/>
      <c r="G11" s="569"/>
      <c r="H11" s="569"/>
    </row>
    <row r="12" spans="1:12" s="190" customFormat="1" ht="15">
      <c r="A12" s="177"/>
      <c r="B12" s="189" t="s">
        <v>433</v>
      </c>
      <c r="C12" s="188">
        <v>6</v>
      </c>
      <c r="D12" s="598"/>
      <c r="E12" s="615"/>
      <c r="F12" s="598"/>
      <c r="G12" s="598"/>
      <c r="H12" s="598"/>
      <c r="I12" s="177"/>
      <c r="J12" s="177"/>
      <c r="K12" s="177"/>
      <c r="L12" s="177"/>
    </row>
    <row r="13" spans="2:8" ht="15">
      <c r="B13" s="188" t="s">
        <v>434</v>
      </c>
      <c r="C13" s="188">
        <v>7</v>
      </c>
      <c r="D13" s="570"/>
      <c r="E13" s="569"/>
      <c r="F13" s="609"/>
      <c r="G13" s="609"/>
      <c r="H13" s="609"/>
    </row>
    <row r="14" spans="2:8" ht="15">
      <c r="B14" s="415" t="s">
        <v>1491</v>
      </c>
      <c r="C14" s="188">
        <v>8</v>
      </c>
      <c r="D14" s="598"/>
      <c r="E14" s="598"/>
      <c r="F14" s="609"/>
      <c r="G14" s="609"/>
      <c r="H14" s="609"/>
    </row>
    <row r="15" spans="2:8" ht="15">
      <c r="B15" s="191" t="s">
        <v>435</v>
      </c>
      <c r="C15" s="188">
        <v>9</v>
      </c>
      <c r="D15" s="570"/>
      <c r="E15" s="609"/>
      <c r="F15" s="569"/>
      <c r="G15" s="569"/>
      <c r="H15" s="569"/>
    </row>
    <row r="16" spans="2:8" ht="15">
      <c r="B16" s="191" t="s">
        <v>436</v>
      </c>
      <c r="C16" s="188">
        <v>10</v>
      </c>
      <c r="D16" s="570"/>
      <c r="E16" s="616"/>
      <c r="F16" s="569"/>
      <c r="G16" s="569"/>
      <c r="H16" s="569"/>
    </row>
    <row r="17" spans="1:12" s="190" customFormat="1" ht="15">
      <c r="A17" s="441"/>
      <c r="B17" s="189" t="s">
        <v>437</v>
      </c>
      <c r="C17" s="188">
        <v>11</v>
      </c>
      <c r="D17" s="598"/>
      <c r="E17" s="615"/>
      <c r="F17" s="598"/>
      <c r="G17" s="598"/>
      <c r="H17" s="598"/>
      <c r="I17" s="177"/>
      <c r="J17" s="177"/>
      <c r="K17" s="177"/>
      <c r="L17" s="177"/>
    </row>
    <row r="18" spans="1:12" s="190" customFormat="1" ht="25.5">
      <c r="A18" s="177"/>
      <c r="B18" s="189" t="s">
        <v>438</v>
      </c>
      <c r="C18" s="188">
        <v>12</v>
      </c>
      <c r="D18" s="598"/>
      <c r="E18" s="615"/>
      <c r="F18" s="598"/>
      <c r="G18" s="598"/>
      <c r="H18" s="598"/>
      <c r="I18" s="177"/>
      <c r="J18" s="177"/>
      <c r="K18" s="177"/>
      <c r="L18" s="177"/>
    </row>
    <row r="19" spans="2:8" ht="15">
      <c r="B19" s="191" t="s">
        <v>439</v>
      </c>
      <c r="C19" s="188">
        <v>13</v>
      </c>
      <c r="D19" s="570"/>
      <c r="E19" s="570"/>
      <c r="F19" s="609"/>
      <c r="G19" s="609"/>
      <c r="H19" s="609"/>
    </row>
    <row r="20" spans="1:12" s="190" customFormat="1" ht="15">
      <c r="A20" s="177"/>
      <c r="B20" s="189" t="s">
        <v>440</v>
      </c>
      <c r="C20" s="188">
        <v>14</v>
      </c>
      <c r="D20" s="598"/>
      <c r="E20" s="598"/>
      <c r="F20" s="615"/>
      <c r="G20" s="615"/>
      <c r="H20" s="615"/>
      <c r="I20" s="177"/>
      <c r="J20" s="177"/>
      <c r="K20" s="177"/>
      <c r="L20" s="177"/>
    </row>
    <row r="21" spans="2:8" ht="15">
      <c r="B21" s="191" t="s">
        <v>441</v>
      </c>
      <c r="C21" s="188">
        <v>15</v>
      </c>
      <c r="D21" s="570"/>
      <c r="E21" s="609"/>
      <c r="F21" s="569"/>
      <c r="G21" s="569"/>
      <c r="H21" s="569"/>
    </row>
    <row r="22" spans="1:12" s="190" customFormat="1" ht="15">
      <c r="A22" s="177"/>
      <c r="B22" s="189" t="s">
        <v>442</v>
      </c>
      <c r="C22" s="188">
        <v>16</v>
      </c>
      <c r="D22" s="598"/>
      <c r="E22" s="615"/>
      <c r="F22" s="598"/>
      <c r="G22" s="598"/>
      <c r="H22" s="598"/>
      <c r="I22" s="177"/>
      <c r="J22" s="177"/>
      <c r="K22" s="177"/>
      <c r="L22" s="177"/>
    </row>
    <row r="23" spans="2:8" ht="15">
      <c r="B23" s="191" t="s">
        <v>443</v>
      </c>
      <c r="C23" s="188">
        <v>17</v>
      </c>
      <c r="D23" s="570"/>
      <c r="E23" s="609"/>
      <c r="F23" s="609"/>
      <c r="G23" s="609"/>
      <c r="H23" s="569"/>
    </row>
    <row r="24" spans="1:12" s="190" customFormat="1" ht="15">
      <c r="A24" s="177"/>
      <c r="B24" s="189" t="s">
        <v>444</v>
      </c>
      <c r="C24" s="188">
        <v>18</v>
      </c>
      <c r="D24" s="598"/>
      <c r="E24" s="615"/>
      <c r="F24" s="615"/>
      <c r="G24" s="615"/>
      <c r="H24" s="598"/>
      <c r="I24" s="177"/>
      <c r="J24" s="177"/>
      <c r="K24" s="177"/>
      <c r="L24" s="177"/>
    </row>
    <row r="25" spans="2:8" ht="15">
      <c r="B25" s="193" t="s">
        <v>445</v>
      </c>
      <c r="C25" s="188">
        <v>19</v>
      </c>
      <c r="D25" s="570"/>
      <c r="E25" s="570"/>
      <c r="F25" s="570"/>
      <c r="G25" s="570"/>
      <c r="H25" s="570"/>
    </row>
    <row r="26" spans="2:8" ht="25.5">
      <c r="B26" s="418" t="s">
        <v>446</v>
      </c>
      <c r="C26" s="188">
        <v>20</v>
      </c>
      <c r="D26" s="598"/>
      <c r="E26" s="598"/>
      <c r="F26" s="598"/>
      <c r="G26" s="598"/>
      <c r="H26" s="598"/>
    </row>
    <row r="27" spans="1:12" s="190" customFormat="1" ht="25.5">
      <c r="A27" s="177"/>
      <c r="B27" s="189" t="s">
        <v>447</v>
      </c>
      <c r="C27" s="188">
        <v>21</v>
      </c>
      <c r="D27" s="598"/>
      <c r="E27" s="598"/>
      <c r="F27" s="598"/>
      <c r="G27" s="598"/>
      <c r="H27" s="598"/>
      <c r="I27" s="177"/>
      <c r="J27" s="177"/>
      <c r="K27" s="177"/>
      <c r="L27" s="177"/>
    </row>
    <row r="28" spans="1:12" s="190" customFormat="1" ht="15">
      <c r="A28" s="177"/>
      <c r="B28" s="189" t="s">
        <v>448</v>
      </c>
      <c r="C28" s="188">
        <v>22</v>
      </c>
      <c r="D28" s="598"/>
      <c r="E28" s="598"/>
      <c r="F28" s="598"/>
      <c r="G28" s="598"/>
      <c r="H28" s="598"/>
      <c r="I28" s="177"/>
      <c r="J28" s="177"/>
      <c r="K28" s="177"/>
      <c r="L28" s="177"/>
    </row>
    <row r="29" spans="2:8" ht="15">
      <c r="B29" s="192"/>
      <c r="C29" s="192"/>
      <c r="D29" s="571"/>
      <c r="E29" s="571"/>
      <c r="F29" s="571"/>
      <c r="G29" s="571"/>
      <c r="H29" s="572"/>
    </row>
    <row r="30" spans="2:8" ht="22.5">
      <c r="B30" s="416" t="s">
        <v>1205</v>
      </c>
      <c r="C30" s="194"/>
      <c r="D30" s="571"/>
      <c r="E30" s="571"/>
      <c r="F30" s="571"/>
      <c r="G30" s="571"/>
      <c r="H30" s="572"/>
    </row>
    <row r="31" spans="2:8" ht="15">
      <c r="B31" s="195"/>
      <c r="C31" s="195"/>
      <c r="D31" s="571"/>
      <c r="E31" s="606"/>
      <c r="F31" s="607"/>
      <c r="G31" s="603"/>
      <c r="H31" s="608"/>
    </row>
    <row r="32" spans="2:8" ht="25.5">
      <c r="B32" s="417" t="s">
        <v>1205</v>
      </c>
      <c r="C32" s="196">
        <v>23</v>
      </c>
      <c r="D32" s="570"/>
      <c r="E32" s="609"/>
      <c r="F32" s="609"/>
      <c r="G32" s="609"/>
      <c r="H32" s="609"/>
    </row>
    <row r="33" spans="2:8" ht="15">
      <c r="B33" s="197"/>
      <c r="C33" s="197"/>
      <c r="D33" s="571"/>
      <c r="E33" s="571"/>
      <c r="F33" s="571"/>
      <c r="G33" s="571"/>
      <c r="H33" s="572"/>
    </row>
    <row r="34" spans="2:8" ht="15">
      <c r="B34" s="198" t="s">
        <v>449</v>
      </c>
      <c r="C34" s="198"/>
      <c r="D34" s="571"/>
      <c r="E34" s="571"/>
      <c r="F34" s="571"/>
      <c r="G34" s="571"/>
      <c r="H34" s="572"/>
    </row>
    <row r="35" spans="2:8" ht="15">
      <c r="B35" s="192"/>
      <c r="C35" s="192"/>
      <c r="D35" s="577"/>
      <c r="E35" s="573"/>
      <c r="F35" s="574"/>
      <c r="G35" s="575"/>
      <c r="H35" s="576"/>
    </row>
    <row r="36" spans="2:8" ht="25.5">
      <c r="B36" s="191" t="s">
        <v>450</v>
      </c>
      <c r="C36" s="191">
        <v>24</v>
      </c>
      <c r="D36" s="570"/>
      <c r="E36" s="578"/>
      <c r="F36" s="578"/>
      <c r="G36" s="569"/>
      <c r="H36" s="609"/>
    </row>
    <row r="37" spans="1:12" s="190" customFormat="1" ht="38.25">
      <c r="A37" s="177"/>
      <c r="B37" s="189" t="s">
        <v>451</v>
      </c>
      <c r="C37" s="191">
        <v>25</v>
      </c>
      <c r="D37" s="598"/>
      <c r="E37" s="613"/>
      <c r="F37" s="613"/>
      <c r="G37" s="613"/>
      <c r="H37" s="614"/>
      <c r="I37" s="177"/>
      <c r="J37" s="177"/>
      <c r="K37" s="177"/>
      <c r="L37" s="177"/>
    </row>
    <row r="38" spans="2:8" ht="25.5">
      <c r="B38" s="189" t="s">
        <v>452</v>
      </c>
      <c r="C38" s="191">
        <v>26</v>
      </c>
      <c r="D38" s="598"/>
      <c r="E38" s="613"/>
      <c r="F38" s="613"/>
      <c r="G38" s="598"/>
      <c r="H38" s="613"/>
    </row>
    <row r="39" spans="2:8" ht="38.25">
      <c r="B39" s="189" t="s">
        <v>453</v>
      </c>
      <c r="C39" s="191">
        <v>27</v>
      </c>
      <c r="D39" s="598"/>
      <c r="E39" s="613"/>
      <c r="F39" s="613"/>
      <c r="G39" s="613"/>
      <c r="H39" s="613"/>
    </row>
    <row r="40" spans="2:8" ht="15">
      <c r="B40" s="189" t="s">
        <v>454</v>
      </c>
      <c r="C40" s="191">
        <v>28</v>
      </c>
      <c r="D40" s="598"/>
      <c r="E40" s="598"/>
      <c r="F40" s="598"/>
      <c r="G40" s="598"/>
      <c r="H40" s="598"/>
    </row>
    <row r="41" spans="2:8" ht="15">
      <c r="B41" s="191" t="s">
        <v>455</v>
      </c>
      <c r="C41" s="191">
        <v>29</v>
      </c>
      <c r="D41" s="570"/>
      <c r="E41" s="570"/>
      <c r="F41" s="570"/>
      <c r="G41" s="570"/>
      <c r="H41" s="570"/>
    </row>
    <row r="42" spans="2:8" ht="15">
      <c r="B42" s="192"/>
      <c r="C42" s="192"/>
      <c r="D42" s="579"/>
      <c r="E42" s="805"/>
      <c r="F42" s="805"/>
      <c r="G42" s="579"/>
      <c r="H42" s="579"/>
    </row>
    <row r="43" spans="2:8" ht="15">
      <c r="B43" s="419"/>
      <c r="C43" s="419"/>
      <c r="D43" s="579"/>
      <c r="E43" s="579"/>
      <c r="F43" s="579"/>
      <c r="G43" s="579"/>
      <c r="H43" s="806"/>
    </row>
    <row r="44" spans="2:8" ht="15">
      <c r="B44" s="420" t="s">
        <v>456</v>
      </c>
      <c r="C44" s="191">
        <v>30</v>
      </c>
      <c r="D44" s="570"/>
      <c r="E44" s="570"/>
      <c r="F44" s="570"/>
      <c r="G44" s="570"/>
      <c r="H44" s="570"/>
    </row>
    <row r="45" spans="2:8" ht="15">
      <c r="B45" s="421"/>
      <c r="C45" s="215"/>
      <c r="D45" s="580"/>
      <c r="E45" s="580"/>
      <c r="F45" s="580"/>
      <c r="G45" s="580"/>
      <c r="H45" s="580"/>
    </row>
    <row r="46" spans="2:8" ht="15">
      <c r="B46" s="422" t="s">
        <v>457</v>
      </c>
      <c r="C46" s="216">
        <v>31</v>
      </c>
      <c r="D46" s="598"/>
      <c r="E46" s="598"/>
      <c r="F46" s="598"/>
      <c r="G46" s="598"/>
      <c r="H46" s="598"/>
    </row>
    <row r="47" spans="2:8" ht="15">
      <c r="B47" s="199"/>
      <c r="C47" s="199"/>
      <c r="D47" s="575"/>
      <c r="E47" s="575"/>
      <c r="F47" s="575"/>
      <c r="G47" s="576"/>
      <c r="H47" s="577"/>
    </row>
    <row r="48" spans="2:8" ht="15">
      <c r="B48" s="199"/>
      <c r="C48" s="199"/>
      <c r="D48" s="575"/>
      <c r="E48" s="575"/>
      <c r="F48" s="575"/>
      <c r="G48" s="576"/>
      <c r="H48" s="577"/>
    </row>
    <row r="49" spans="2:8" ht="15.75">
      <c r="B49" s="200" t="s">
        <v>458</v>
      </c>
      <c r="C49" s="200"/>
      <c r="D49" s="581"/>
      <c r="E49" s="576"/>
      <c r="F49" s="576"/>
      <c r="G49" s="581"/>
      <c r="H49" s="581"/>
    </row>
    <row r="50" spans="2:8" ht="15">
      <c r="B50" s="189" t="s">
        <v>459</v>
      </c>
      <c r="C50" s="216">
        <v>32</v>
      </c>
      <c r="D50" s="598"/>
      <c r="E50" s="598"/>
      <c r="F50" s="598"/>
      <c r="G50" s="598"/>
      <c r="H50" s="598"/>
    </row>
    <row r="51" spans="2:8" ht="25.5">
      <c r="B51" s="189" t="s">
        <v>460</v>
      </c>
      <c r="C51" s="216">
        <v>33</v>
      </c>
      <c r="D51" s="598"/>
      <c r="E51" s="598"/>
      <c r="F51" s="598"/>
      <c r="G51" s="598"/>
      <c r="H51" s="598"/>
    </row>
    <row r="52" spans="2:8" ht="15">
      <c r="B52" s="189" t="s">
        <v>461</v>
      </c>
      <c r="C52" s="216">
        <v>34</v>
      </c>
      <c r="D52" s="598"/>
      <c r="E52" s="598"/>
      <c r="F52" s="598"/>
      <c r="G52" s="598"/>
      <c r="H52" s="598"/>
    </row>
    <row r="53" spans="2:8" ht="15">
      <c r="B53" s="189" t="s">
        <v>462</v>
      </c>
      <c r="C53" s="216">
        <v>35</v>
      </c>
      <c r="D53" s="598"/>
      <c r="E53" s="598"/>
      <c r="F53" s="598"/>
      <c r="G53" s="598"/>
      <c r="H53" s="598"/>
    </row>
    <row r="54" spans="2:8" ht="15">
      <c r="B54" s="189" t="s">
        <v>463</v>
      </c>
      <c r="C54" s="216">
        <v>36</v>
      </c>
      <c r="D54" s="598"/>
      <c r="E54" s="598"/>
      <c r="F54" s="598"/>
      <c r="G54" s="598"/>
      <c r="H54" s="598"/>
    </row>
    <row r="55" spans="2:8" ht="25.5">
      <c r="B55" s="189" t="s">
        <v>464</v>
      </c>
      <c r="C55" s="216">
        <v>37</v>
      </c>
      <c r="D55" s="598"/>
      <c r="E55" s="598"/>
      <c r="F55" s="598"/>
      <c r="G55" s="598"/>
      <c r="H55" s="598"/>
    </row>
    <row r="56" spans="2:8" ht="15">
      <c r="B56" s="189" t="s">
        <v>465</v>
      </c>
      <c r="C56" s="216">
        <v>38</v>
      </c>
      <c r="D56" s="598"/>
      <c r="E56" s="598"/>
      <c r="F56" s="598"/>
      <c r="G56" s="598"/>
      <c r="H56" s="598"/>
    </row>
    <row r="57" spans="2:8" ht="15">
      <c r="B57" s="189" t="s">
        <v>466</v>
      </c>
      <c r="C57" s="216">
        <v>39</v>
      </c>
      <c r="D57" s="598"/>
      <c r="E57" s="598"/>
      <c r="F57" s="598"/>
      <c r="G57" s="598"/>
      <c r="H57" s="598"/>
    </row>
    <row r="58" spans="2:8" ht="15">
      <c r="B58" s="423" t="s">
        <v>467</v>
      </c>
      <c r="C58" s="216">
        <v>40</v>
      </c>
      <c r="D58" s="598"/>
      <c r="E58" s="598"/>
      <c r="F58" s="598"/>
      <c r="G58" s="598"/>
      <c r="H58" s="598"/>
    </row>
    <row r="59" spans="2:8" ht="15">
      <c r="B59" s="201" t="s">
        <v>468</v>
      </c>
      <c r="C59" s="355">
        <v>41</v>
      </c>
      <c r="D59" s="570"/>
      <c r="E59" s="609"/>
      <c r="F59" s="609"/>
      <c r="G59" s="569"/>
      <c r="H59" s="569"/>
    </row>
    <row r="60" spans="2:8" ht="15">
      <c r="B60" s="202" t="s">
        <v>469</v>
      </c>
      <c r="C60" s="355">
        <v>42</v>
      </c>
      <c r="D60" s="570"/>
      <c r="E60" s="609"/>
      <c r="F60" s="609"/>
      <c r="G60" s="570"/>
      <c r="H60" s="570"/>
    </row>
    <row r="61" spans="2:8" ht="15">
      <c r="B61" s="424" t="s">
        <v>470</v>
      </c>
      <c r="C61" s="216">
        <v>43</v>
      </c>
      <c r="D61" s="600"/>
      <c r="E61" s="609"/>
      <c r="F61" s="609"/>
      <c r="G61" s="600"/>
      <c r="H61" s="600"/>
    </row>
    <row r="62" spans="2:8" ht="15">
      <c r="B62" s="203"/>
      <c r="C62" s="203"/>
      <c r="D62" s="582"/>
      <c r="E62" s="575"/>
      <c r="F62" s="575"/>
      <c r="G62" s="582"/>
      <c r="H62" s="577"/>
    </row>
    <row r="63" spans="2:8" ht="15">
      <c r="B63" s="203"/>
      <c r="C63" s="203"/>
      <c r="D63" s="575"/>
      <c r="E63" s="575"/>
      <c r="F63" s="575"/>
      <c r="G63" s="575"/>
      <c r="H63" s="577"/>
    </row>
    <row r="64" spans="2:8" ht="15">
      <c r="B64" s="203"/>
      <c r="C64" s="203"/>
      <c r="D64" s="575"/>
      <c r="E64" s="575"/>
      <c r="F64" s="575"/>
      <c r="G64" s="575"/>
      <c r="H64" s="577"/>
    </row>
    <row r="65" spans="2:8" ht="15.75">
      <c r="B65" s="204" t="s">
        <v>471</v>
      </c>
      <c r="C65" s="204"/>
      <c r="D65" s="575"/>
      <c r="E65" s="575"/>
      <c r="F65" s="575"/>
      <c r="G65" s="575"/>
      <c r="H65" s="577"/>
    </row>
    <row r="66" spans="2:8" ht="15">
      <c r="B66" s="203"/>
      <c r="C66" s="203"/>
      <c r="D66" s="581"/>
      <c r="E66" s="583"/>
      <c r="F66" s="583"/>
      <c r="G66" s="581"/>
      <c r="H66" s="581"/>
    </row>
    <row r="67" spans="2:8" ht="15">
      <c r="B67" s="203"/>
      <c r="C67" s="203"/>
      <c r="D67" s="584"/>
      <c r="E67" s="573"/>
      <c r="F67" s="574"/>
      <c r="G67" s="584"/>
      <c r="H67" s="576"/>
    </row>
    <row r="68" spans="2:8" ht="15">
      <c r="B68" s="202" t="s">
        <v>472</v>
      </c>
      <c r="C68" s="201">
        <v>44</v>
      </c>
      <c r="D68" s="570"/>
      <c r="E68" s="570"/>
      <c r="F68" s="570"/>
      <c r="G68" s="570"/>
      <c r="H68" s="570"/>
    </row>
    <row r="69" spans="2:8" ht="15">
      <c r="B69" s="202" t="s">
        <v>473</v>
      </c>
      <c r="C69" s="201">
        <v>45</v>
      </c>
      <c r="D69" s="570"/>
      <c r="E69" s="570"/>
      <c r="F69" s="570"/>
      <c r="G69" s="570"/>
      <c r="H69" s="609"/>
    </row>
    <row r="70" spans="2:8" ht="15">
      <c r="B70" s="205"/>
      <c r="C70" s="205"/>
      <c r="D70" s="585"/>
      <c r="E70" s="585"/>
      <c r="F70" s="585"/>
      <c r="G70" s="586"/>
      <c r="H70" s="577"/>
    </row>
    <row r="71" spans="2:8" ht="15">
      <c r="B71" s="425" t="s">
        <v>474</v>
      </c>
      <c r="C71" s="196">
        <v>46</v>
      </c>
      <c r="D71" s="570"/>
      <c r="E71" s="570"/>
      <c r="F71" s="570"/>
      <c r="G71" s="570"/>
      <c r="H71" s="570"/>
    </row>
    <row r="72" spans="2:8" ht="15">
      <c r="B72" s="426" t="s">
        <v>475</v>
      </c>
      <c r="C72" s="217">
        <v>47</v>
      </c>
      <c r="D72" s="570"/>
      <c r="E72" s="570"/>
      <c r="F72" s="570"/>
      <c r="G72" s="570"/>
      <c r="H72" s="609"/>
    </row>
    <row r="73" spans="2:8" ht="15">
      <c r="B73" s="206"/>
      <c r="C73" s="206"/>
      <c r="D73" s="571"/>
      <c r="E73" s="571"/>
      <c r="F73" s="571"/>
      <c r="G73" s="571"/>
      <c r="H73" s="571"/>
    </row>
    <row r="74" spans="2:8" ht="15">
      <c r="B74" s="427" t="s">
        <v>317</v>
      </c>
      <c r="C74" s="218">
        <v>48</v>
      </c>
      <c r="D74" s="598"/>
      <c r="E74" s="571"/>
      <c r="F74" s="571"/>
      <c r="G74" s="571"/>
      <c r="H74" s="571"/>
    </row>
    <row r="75" spans="2:8" ht="15">
      <c r="B75" s="427" t="s">
        <v>318</v>
      </c>
      <c r="C75" s="218">
        <v>49</v>
      </c>
      <c r="D75" s="598"/>
      <c r="E75" s="571"/>
      <c r="F75" s="571"/>
      <c r="G75" s="571"/>
      <c r="H75" s="571"/>
    </row>
    <row r="76" spans="2:8" ht="15">
      <c r="B76" s="427" t="s">
        <v>476</v>
      </c>
      <c r="C76" s="218">
        <v>50</v>
      </c>
      <c r="D76" s="598"/>
      <c r="E76" s="587"/>
      <c r="F76" s="571"/>
      <c r="G76" s="571"/>
      <c r="H76" s="571"/>
    </row>
    <row r="77" spans="2:8" ht="15">
      <c r="B77" s="427" t="s">
        <v>477</v>
      </c>
      <c r="C77" s="218">
        <v>51</v>
      </c>
      <c r="D77" s="598"/>
      <c r="E77" s="587"/>
      <c r="F77" s="588"/>
      <c r="G77" s="588"/>
      <c r="H77" s="577"/>
    </row>
    <row r="78" spans="2:8" ht="15">
      <c r="B78" s="206"/>
      <c r="C78" s="206"/>
      <c r="D78" s="589"/>
      <c r="E78" s="588"/>
      <c r="F78" s="588"/>
      <c r="G78" s="588"/>
      <c r="H78" s="577"/>
    </row>
    <row r="79" spans="2:8" ht="15.75">
      <c r="B79" s="207"/>
      <c r="C79" s="207"/>
      <c r="D79" s="575"/>
      <c r="E79" s="575"/>
      <c r="F79" s="575"/>
      <c r="G79" s="575"/>
      <c r="H79" s="577"/>
    </row>
    <row r="80" spans="2:8" ht="15.75">
      <c r="B80" s="207"/>
      <c r="C80" s="207"/>
      <c r="D80" s="575"/>
      <c r="E80" s="575"/>
      <c r="F80" s="575"/>
      <c r="G80" s="575"/>
      <c r="H80" s="577"/>
    </row>
    <row r="81" spans="2:8" ht="15">
      <c r="B81" s="203"/>
      <c r="C81" s="203"/>
      <c r="D81" s="575"/>
      <c r="E81" s="575"/>
      <c r="F81" s="575"/>
      <c r="G81" s="575"/>
      <c r="H81" s="577"/>
    </row>
    <row r="82" spans="2:8" ht="15.75">
      <c r="B82" s="204" t="s">
        <v>478</v>
      </c>
      <c r="C82" s="204"/>
      <c r="D82" s="575"/>
      <c r="E82" s="575"/>
      <c r="F82" s="575"/>
      <c r="G82" s="575"/>
      <c r="H82" s="577"/>
    </row>
    <row r="83" spans="2:8" ht="15">
      <c r="B83" s="203"/>
      <c r="C83" s="203"/>
      <c r="D83" s="581"/>
      <c r="E83" s="583"/>
      <c r="F83" s="583"/>
      <c r="G83" s="581"/>
      <c r="H83" s="581"/>
    </row>
    <row r="84" spans="2:8" ht="15">
      <c r="B84" s="203"/>
      <c r="C84" s="203"/>
      <c r="D84" s="584"/>
      <c r="E84" s="573"/>
      <c r="F84" s="574"/>
      <c r="G84" s="584"/>
      <c r="H84" s="576"/>
    </row>
    <row r="85" spans="2:8" ht="15">
      <c r="B85" s="189" t="s">
        <v>479</v>
      </c>
      <c r="C85" s="216">
        <v>52</v>
      </c>
      <c r="D85" s="598"/>
      <c r="E85" s="598"/>
      <c r="F85" s="598"/>
      <c r="G85" s="598"/>
      <c r="H85" s="598"/>
    </row>
    <row r="86" spans="2:8" ht="15">
      <c r="B86" s="189" t="s">
        <v>480</v>
      </c>
      <c r="C86" s="216">
        <v>53</v>
      </c>
      <c r="D86" s="598"/>
      <c r="E86" s="598"/>
      <c r="F86" s="598"/>
      <c r="G86" s="598"/>
      <c r="H86" s="598"/>
    </row>
    <row r="87" spans="2:8" ht="15">
      <c r="B87" s="189" t="s">
        <v>481</v>
      </c>
      <c r="C87" s="216">
        <v>54</v>
      </c>
      <c r="D87" s="598"/>
      <c r="E87" s="598"/>
      <c r="F87" s="598"/>
      <c r="G87" s="598"/>
      <c r="H87" s="598"/>
    </row>
    <row r="88" spans="2:8" ht="15">
      <c r="B88" s="189" t="s">
        <v>482</v>
      </c>
      <c r="C88" s="216">
        <v>55</v>
      </c>
      <c r="D88" s="598"/>
      <c r="E88" s="598"/>
      <c r="F88" s="598"/>
      <c r="G88" s="598"/>
      <c r="H88" s="598"/>
    </row>
    <row r="89" spans="2:8" ht="25.5">
      <c r="B89" s="189" t="s">
        <v>483</v>
      </c>
      <c r="C89" s="216">
        <v>56</v>
      </c>
      <c r="D89" s="598"/>
      <c r="E89" s="598"/>
      <c r="F89" s="598"/>
      <c r="G89" s="598"/>
      <c r="H89" s="598"/>
    </row>
    <row r="90" spans="2:8" ht="25.5">
      <c r="B90" s="189" t="s">
        <v>484</v>
      </c>
      <c r="C90" s="216">
        <v>57</v>
      </c>
      <c r="D90" s="598"/>
      <c r="E90" s="598"/>
      <c r="F90" s="598"/>
      <c r="G90" s="598"/>
      <c r="H90" s="598"/>
    </row>
    <row r="91" spans="2:8" ht="15">
      <c r="B91" s="203"/>
      <c r="C91" s="203"/>
      <c r="D91" s="602"/>
      <c r="E91" s="603"/>
      <c r="F91" s="603"/>
      <c r="G91" s="603"/>
      <c r="H91" s="604"/>
    </row>
    <row r="92" spans="2:8" ht="15">
      <c r="B92" s="203"/>
      <c r="C92" s="203"/>
      <c r="D92" s="605"/>
      <c r="E92" s="606"/>
      <c r="F92" s="607"/>
      <c r="G92" s="605"/>
      <c r="H92" s="608"/>
    </row>
    <row r="93" spans="2:8" ht="25.5">
      <c r="B93" s="422" t="s">
        <v>485</v>
      </c>
      <c r="C93" s="216">
        <v>58</v>
      </c>
      <c r="D93" s="598"/>
      <c r="E93" s="598"/>
      <c r="F93" s="598"/>
      <c r="G93" s="598"/>
      <c r="H93" s="598"/>
    </row>
    <row r="94" spans="2:8" ht="15">
      <c r="B94" s="422" t="s">
        <v>486</v>
      </c>
      <c r="C94" s="216">
        <v>59</v>
      </c>
      <c r="D94" s="598"/>
      <c r="E94" s="598"/>
      <c r="F94" s="598"/>
      <c r="G94" s="598"/>
      <c r="H94" s="609"/>
    </row>
    <row r="95" spans="2:8" ht="15">
      <c r="B95" s="205"/>
      <c r="C95" s="205"/>
      <c r="D95" s="610"/>
      <c r="E95" s="611"/>
      <c r="F95" s="612"/>
      <c r="G95" s="610"/>
      <c r="H95" s="608"/>
    </row>
    <row r="96" spans="2:8" ht="15">
      <c r="B96" s="427" t="s">
        <v>487</v>
      </c>
      <c r="C96" s="218">
        <v>60</v>
      </c>
      <c r="D96" s="598"/>
      <c r="E96" s="598"/>
      <c r="F96" s="598"/>
      <c r="G96" s="598"/>
      <c r="H96" s="598"/>
    </row>
    <row r="97" spans="2:8" ht="15">
      <c r="B97" s="422" t="s">
        <v>488</v>
      </c>
      <c r="C97" s="216">
        <v>61</v>
      </c>
      <c r="D97" s="598"/>
      <c r="E97" s="598"/>
      <c r="F97" s="598"/>
      <c r="G97" s="598"/>
      <c r="H97" s="609"/>
    </row>
    <row r="98" spans="2:8" ht="15">
      <c r="B98" s="206"/>
      <c r="C98" s="206"/>
      <c r="D98" s="580"/>
      <c r="E98" s="579"/>
      <c r="F98" s="579"/>
      <c r="G98" s="579"/>
      <c r="H98" s="571"/>
    </row>
    <row r="99" spans="2:8" ht="15">
      <c r="B99" s="206"/>
      <c r="C99" s="206"/>
      <c r="D99" s="580"/>
      <c r="E99" s="571"/>
      <c r="F99" s="571"/>
      <c r="G99" s="571"/>
      <c r="H99" s="571"/>
    </row>
    <row r="100" spans="2:8" ht="15">
      <c r="B100" s="206"/>
      <c r="C100" s="206"/>
      <c r="D100" s="580"/>
      <c r="E100" s="571"/>
      <c r="F100" s="571"/>
      <c r="G100" s="571"/>
      <c r="H100" s="571"/>
    </row>
    <row r="101" spans="2:8" ht="15">
      <c r="B101" s="206"/>
      <c r="C101" s="206"/>
      <c r="D101" s="580"/>
      <c r="E101" s="571"/>
      <c r="F101" s="571"/>
      <c r="G101" s="571"/>
      <c r="H101" s="571"/>
    </row>
    <row r="102" spans="2:8" ht="15">
      <c r="B102" s="422" t="s">
        <v>489</v>
      </c>
      <c r="C102" s="216">
        <v>62</v>
      </c>
      <c r="D102" s="598"/>
      <c r="E102" s="571"/>
      <c r="F102" s="571"/>
      <c r="G102" s="571"/>
      <c r="H102" s="571"/>
    </row>
    <row r="103" spans="2:8" ht="15">
      <c r="B103" s="422" t="s">
        <v>490</v>
      </c>
      <c r="C103" s="216">
        <v>63</v>
      </c>
      <c r="D103" s="598"/>
      <c r="E103" s="571"/>
      <c r="F103" s="571"/>
      <c r="G103" s="571"/>
      <c r="H103" s="571"/>
    </row>
    <row r="104" spans="2:8" ht="25.5">
      <c r="B104" s="422" t="s">
        <v>491</v>
      </c>
      <c r="C104" s="216">
        <v>64</v>
      </c>
      <c r="D104" s="599"/>
      <c r="E104" s="587"/>
      <c r="F104" s="571"/>
      <c r="G104" s="571"/>
      <c r="H104" s="571"/>
    </row>
    <row r="105" spans="2:8" ht="15">
      <c r="B105" s="422" t="s">
        <v>492</v>
      </c>
      <c r="C105" s="216">
        <v>65</v>
      </c>
      <c r="D105" s="600"/>
      <c r="E105" s="587"/>
      <c r="F105" s="588"/>
      <c r="G105" s="588"/>
      <c r="H105" s="577"/>
    </row>
    <row r="106" spans="2:8" ht="15">
      <c r="B106" s="422" t="s">
        <v>493</v>
      </c>
      <c r="C106" s="216">
        <v>66</v>
      </c>
      <c r="D106" s="600"/>
      <c r="E106" s="587"/>
      <c r="F106" s="588"/>
      <c r="G106" s="588"/>
      <c r="H106" s="577"/>
    </row>
    <row r="107" spans="2:8" ht="25.5">
      <c r="B107" s="422" t="s">
        <v>494</v>
      </c>
      <c r="C107" s="216">
        <v>67</v>
      </c>
      <c r="D107" s="601"/>
      <c r="E107" s="587"/>
      <c r="F107" s="588"/>
      <c r="G107" s="588"/>
      <c r="H107" s="577"/>
    </row>
    <row r="108" spans="2:8" ht="15">
      <c r="B108" s="206"/>
      <c r="C108" s="206"/>
      <c r="D108" s="579"/>
      <c r="E108" s="587"/>
      <c r="F108" s="588"/>
      <c r="G108" s="588"/>
      <c r="H108" s="577"/>
    </row>
    <row r="109" spans="2:8" ht="15.75">
      <c r="B109" s="204" t="s">
        <v>495</v>
      </c>
      <c r="C109" s="204"/>
      <c r="D109" s="571"/>
      <c r="E109" s="590"/>
      <c r="F109" s="588"/>
      <c r="G109" s="588"/>
      <c r="H109" s="577"/>
    </row>
    <row r="110" spans="2:8" ht="15">
      <c r="B110" s="206"/>
      <c r="C110" s="206"/>
      <c r="D110" s="571"/>
      <c r="E110" s="590"/>
      <c r="F110" s="588"/>
      <c r="G110" s="588"/>
      <c r="H110" s="577"/>
    </row>
    <row r="111" spans="2:8" ht="15">
      <c r="B111" s="202" t="s">
        <v>496</v>
      </c>
      <c r="C111" s="202"/>
      <c r="D111" s="585"/>
      <c r="E111" s="591"/>
      <c r="F111" s="575"/>
      <c r="G111" s="576"/>
      <c r="H111" s="577"/>
    </row>
    <row r="112" spans="2:8" ht="15">
      <c r="B112" s="219" t="s">
        <v>497</v>
      </c>
      <c r="C112" s="219">
        <v>68</v>
      </c>
      <c r="D112" s="592"/>
      <c r="E112" s="593"/>
      <c r="F112" s="575"/>
      <c r="G112" s="576"/>
      <c r="H112" s="577"/>
    </row>
    <row r="113" spans="2:8" ht="15">
      <c r="B113" s="201" t="s">
        <v>498</v>
      </c>
      <c r="C113" s="219">
        <v>69</v>
      </c>
      <c r="D113" s="592"/>
      <c r="E113" s="594"/>
      <c r="F113" s="575"/>
      <c r="G113" s="576"/>
      <c r="H113" s="577"/>
    </row>
    <row r="114" spans="2:8" ht="15">
      <c r="B114" s="201" t="s">
        <v>499</v>
      </c>
      <c r="C114" s="219">
        <v>70</v>
      </c>
      <c r="D114" s="570"/>
      <c r="E114" s="591"/>
      <c r="F114" s="575"/>
      <c r="G114" s="576"/>
      <c r="H114" s="577"/>
    </row>
    <row r="115" spans="2:8" ht="15">
      <c r="B115" s="201" t="s">
        <v>500</v>
      </c>
      <c r="C115" s="219">
        <v>71</v>
      </c>
      <c r="D115" s="592"/>
      <c r="E115" s="593"/>
      <c r="F115" s="575"/>
      <c r="G115" s="576"/>
      <c r="H115" s="577"/>
    </row>
    <row r="116" spans="2:8" ht="15">
      <c r="B116" s="201" t="s">
        <v>501</v>
      </c>
      <c r="C116" s="219">
        <v>72</v>
      </c>
      <c r="D116" s="570"/>
      <c r="E116" s="591"/>
      <c r="F116" s="575"/>
      <c r="G116" s="576"/>
      <c r="H116" s="577"/>
    </row>
    <row r="117" spans="2:8" ht="15">
      <c r="B117" s="201" t="s">
        <v>502</v>
      </c>
      <c r="C117" s="219">
        <v>73</v>
      </c>
      <c r="D117" s="570"/>
      <c r="E117" s="591"/>
      <c r="F117" s="575"/>
      <c r="G117" s="575"/>
      <c r="H117" s="577"/>
    </row>
    <row r="118" spans="2:8" ht="15">
      <c r="B118" s="202" t="s">
        <v>439</v>
      </c>
      <c r="C118" s="219">
        <v>74</v>
      </c>
      <c r="D118" s="570"/>
      <c r="E118" s="591"/>
      <c r="F118" s="575"/>
      <c r="G118" s="575"/>
      <c r="H118" s="577"/>
    </row>
    <row r="119" spans="2:8" ht="15">
      <c r="B119" s="208" t="s">
        <v>440</v>
      </c>
      <c r="C119" s="219">
        <v>75</v>
      </c>
      <c r="D119" s="597"/>
      <c r="E119" s="593"/>
      <c r="F119" s="575"/>
      <c r="G119" s="576"/>
      <c r="H119" s="577"/>
    </row>
    <row r="120" spans="2:8" ht="15">
      <c r="B120" s="209"/>
      <c r="C120" s="209"/>
      <c r="D120" s="594"/>
      <c r="E120" s="594"/>
      <c r="F120" s="594"/>
      <c r="G120" s="594"/>
      <c r="H120" s="577"/>
    </row>
    <row r="121" spans="2:8" ht="15">
      <c r="B121" s="210"/>
      <c r="C121" s="210"/>
      <c r="D121" s="594"/>
      <c r="E121" s="595"/>
      <c r="F121" s="594"/>
      <c r="G121" s="594"/>
      <c r="H121" s="577"/>
    </row>
    <row r="122" spans="2:8" ht="15">
      <c r="B122" s="193" t="s">
        <v>503</v>
      </c>
      <c r="C122" s="193">
        <v>76</v>
      </c>
      <c r="D122" s="570"/>
      <c r="E122" s="596"/>
      <c r="F122" s="594"/>
      <c r="G122" s="594"/>
      <c r="H122" s="577"/>
    </row>
    <row r="123" spans="2:8" ht="15">
      <c r="B123" s="193" t="s">
        <v>504</v>
      </c>
      <c r="C123" s="193">
        <v>77</v>
      </c>
      <c r="D123" s="570"/>
      <c r="E123" s="596"/>
      <c r="F123" s="594"/>
      <c r="G123" s="594"/>
      <c r="H123" s="577"/>
    </row>
    <row r="124" spans="2:8" ht="15">
      <c r="B124" s="211" t="s">
        <v>505</v>
      </c>
      <c r="C124" s="193">
        <v>78</v>
      </c>
      <c r="D124" s="570"/>
      <c r="E124" s="596"/>
      <c r="F124" s="594"/>
      <c r="G124" s="594"/>
      <c r="H124" s="577"/>
    </row>
    <row r="125" s="175" customFormat="1" ht="15"/>
    <row r="126" s="175" customFormat="1" ht="15"/>
    <row r="127" s="175" customFormat="1" ht="15"/>
    <row r="128" s="175" customFormat="1" ht="15"/>
    <row r="129" s="175" customFormat="1" ht="15"/>
    <row r="130" s="175" customFormat="1" ht="15"/>
    <row r="131" s="175" customFormat="1" ht="15"/>
    <row r="132" s="175" customFormat="1" ht="15"/>
    <row r="133" s="175" customFormat="1" ht="15"/>
    <row r="134" s="175" customFormat="1" ht="15"/>
  </sheetData>
  <sheetProtection password="DAB2" sheet="1" objects="1" scenarios="1"/>
  <printOptions/>
  <pageMargins left="0.7086614173228347" right="0.7086614173228347" top="0.7480314960629921" bottom="0.7480314960629921" header="0.31496062992125984" footer="0.31496062992125984"/>
  <pageSetup fitToHeight="0" fitToWidth="1" horizontalDpi="600" verticalDpi="600" orientation="portrait" paperSize="8" scale="49" r:id="rId1"/>
  <headerFooter differentFirst="1">
    <firstFooter>&amp;C&amp;[203/&amp;[268</firstFooter>
  </headerFooter>
</worksheet>
</file>

<file path=xl/worksheets/sheet8.xml><?xml version="1.0" encoding="utf-8"?>
<worksheet xmlns="http://schemas.openxmlformats.org/spreadsheetml/2006/main" xmlns:r="http://schemas.openxmlformats.org/officeDocument/2006/relationships">
  <sheetPr>
    <tabColor rgb="FF00B0F0"/>
    <pageSetUpPr fitToPage="1"/>
  </sheetPr>
  <dimension ref="A1:K68"/>
  <sheetViews>
    <sheetView zoomScale="75" zoomScaleNormal="75" zoomScalePageLayoutView="0" workbookViewId="0" topLeftCell="A1">
      <selection activeCell="E10" sqref="E10"/>
    </sheetView>
  </sheetViews>
  <sheetFormatPr defaultColWidth="9.140625" defaultRowHeight="15"/>
  <cols>
    <col min="1" max="1" width="9.140625" style="240" customWidth="1"/>
    <col min="2" max="2" width="59.57421875" style="240" customWidth="1"/>
    <col min="3" max="3" width="5.8515625" style="466" customWidth="1"/>
    <col min="4" max="4" width="24.140625" style="240" customWidth="1"/>
    <col min="5" max="5" width="27.00390625" style="240" customWidth="1"/>
    <col min="6" max="6" width="13.57421875" style="240" customWidth="1"/>
    <col min="7" max="7" width="24.57421875" style="240" customWidth="1"/>
    <col min="8" max="16384" width="9.140625" style="240" customWidth="1"/>
  </cols>
  <sheetData>
    <row r="1" spans="1:6" ht="15">
      <c r="A1" s="306" t="s">
        <v>722</v>
      </c>
      <c r="B1" s="307"/>
      <c r="C1" s="475"/>
      <c r="D1" s="308"/>
      <c r="E1" s="617"/>
      <c r="F1" s="177" t="s">
        <v>424</v>
      </c>
    </row>
    <row r="2" spans="1:6" ht="15.75">
      <c r="A2" s="309" t="s">
        <v>723</v>
      </c>
      <c r="B2" s="308"/>
      <c r="C2" s="455"/>
      <c r="D2" s="308"/>
      <c r="E2" s="618"/>
      <c r="F2" s="175" t="s">
        <v>425</v>
      </c>
    </row>
    <row r="3" spans="1:6" ht="15">
      <c r="A3" s="76"/>
      <c r="B3" s="18"/>
      <c r="C3" s="461"/>
      <c r="D3" s="310"/>
      <c r="E3" s="793"/>
      <c r="F3" s="786"/>
    </row>
    <row r="4" spans="1:7" ht="14.25">
      <c r="A4" s="77" t="s">
        <v>331</v>
      </c>
      <c r="B4" s="77"/>
      <c r="C4" s="462"/>
      <c r="D4" s="224"/>
      <c r="E4" s="310"/>
      <c r="F4" s="310"/>
      <c r="G4" s="310"/>
    </row>
    <row r="5" spans="1:7" ht="14.25">
      <c r="A5" s="77" t="s">
        <v>330</v>
      </c>
      <c r="B5" s="77"/>
      <c r="C5" s="462"/>
      <c r="D5" s="224"/>
      <c r="E5" s="310"/>
      <c r="F5" s="310"/>
      <c r="G5" s="310"/>
    </row>
    <row r="6" spans="1:7" ht="14.25">
      <c r="A6" s="77" t="s">
        <v>414</v>
      </c>
      <c r="B6" s="64"/>
      <c r="C6" s="462"/>
      <c r="D6" s="224"/>
      <c r="E6" s="310"/>
      <c r="F6" s="310"/>
      <c r="G6" s="310"/>
    </row>
    <row r="7" spans="1:7" ht="14.25">
      <c r="A7" s="220" t="s">
        <v>329</v>
      </c>
      <c r="B7" s="223"/>
      <c r="C7" s="463"/>
      <c r="D7" s="224"/>
      <c r="E7" s="38"/>
      <c r="F7" s="78"/>
      <c r="G7" s="51"/>
    </row>
    <row r="8" spans="1:7" ht="14.25">
      <c r="A8" s="79"/>
      <c r="B8" s="72"/>
      <c r="C8" s="464"/>
      <c r="D8" s="72"/>
      <c r="E8" s="72"/>
      <c r="F8" s="72"/>
      <c r="G8" s="9"/>
    </row>
    <row r="9" spans="1:7" ht="14.25">
      <c r="A9" s="80"/>
      <c r="B9" s="72"/>
      <c r="C9" s="464"/>
      <c r="D9" s="81"/>
      <c r="E9" s="38"/>
      <c r="F9" s="78"/>
      <c r="G9" s="63"/>
    </row>
    <row r="10" spans="1:7" ht="28.5">
      <c r="A10" s="69"/>
      <c r="B10" s="73" t="s">
        <v>723</v>
      </c>
      <c r="C10" s="476"/>
      <c r="D10" s="81"/>
      <c r="E10" s="38"/>
      <c r="F10" s="78"/>
      <c r="G10" s="63"/>
    </row>
    <row r="11" spans="1:7" ht="38.25">
      <c r="A11" s="62"/>
      <c r="B11" s="18"/>
      <c r="C11" s="461"/>
      <c r="D11" s="619" t="s">
        <v>1292</v>
      </c>
      <c r="E11" s="619" t="s">
        <v>1293</v>
      </c>
      <c r="F11" s="620"/>
      <c r="G11" s="654" t="s">
        <v>724</v>
      </c>
    </row>
    <row r="12" spans="1:7" ht="14.25">
      <c r="A12" s="62"/>
      <c r="B12" s="59"/>
      <c r="C12" s="477"/>
      <c r="D12" s="621"/>
      <c r="E12" s="622"/>
      <c r="F12" s="620"/>
      <c r="G12" s="652"/>
    </row>
    <row r="13" spans="1:7" ht="14.25">
      <c r="A13" s="83"/>
      <c r="B13" s="357" t="s">
        <v>725</v>
      </c>
      <c r="C13" s="456">
        <v>1</v>
      </c>
      <c r="D13" s="623"/>
      <c r="E13" s="623"/>
      <c r="F13" s="620"/>
      <c r="G13" s="655"/>
    </row>
    <row r="14" spans="1:7" ht="14.25">
      <c r="A14" s="83"/>
      <c r="B14" s="357" t="s">
        <v>1294</v>
      </c>
      <c r="C14" s="456">
        <v>2</v>
      </c>
      <c r="D14" s="623"/>
      <c r="E14" s="623"/>
      <c r="F14" s="620"/>
      <c r="G14" s="655"/>
    </row>
    <row r="15" spans="1:7" ht="14.25">
      <c r="A15" s="83"/>
      <c r="B15" s="357" t="s">
        <v>726</v>
      </c>
      <c r="C15" s="456">
        <v>3</v>
      </c>
      <c r="D15" s="623"/>
      <c r="E15" s="623"/>
      <c r="F15" s="620"/>
      <c r="G15" s="655"/>
    </row>
    <row r="16" spans="1:7" ht="14.25">
      <c r="A16" s="83"/>
      <c r="B16" s="357" t="s">
        <v>727</v>
      </c>
      <c r="C16" s="456">
        <v>4</v>
      </c>
      <c r="D16" s="623"/>
      <c r="E16" s="623"/>
      <c r="F16" s="620"/>
      <c r="G16" s="655"/>
    </row>
    <row r="17" spans="1:7" ht="14.25">
      <c r="A17" s="83"/>
      <c r="B17" s="357" t="s">
        <v>728</v>
      </c>
      <c r="C17" s="456">
        <v>5</v>
      </c>
      <c r="D17" s="623"/>
      <c r="E17" s="623"/>
      <c r="F17" s="620"/>
      <c r="G17" s="655"/>
    </row>
    <row r="18" spans="1:7" ht="14.25">
      <c r="A18" s="83"/>
      <c r="B18" s="357" t="s">
        <v>729</v>
      </c>
      <c r="C18" s="456">
        <v>6</v>
      </c>
      <c r="D18" s="624"/>
      <c r="E18" s="624"/>
      <c r="F18" s="620"/>
      <c r="G18" s="656"/>
    </row>
    <row r="19" spans="1:7" ht="14.25">
      <c r="A19" s="83"/>
      <c r="B19" s="358"/>
      <c r="C19" s="457"/>
      <c r="D19" s="625"/>
      <c r="E19" s="625"/>
      <c r="F19" s="620"/>
      <c r="G19" s="657"/>
    </row>
    <row r="20" spans="1:7" ht="14.25">
      <c r="A20" s="83"/>
      <c r="B20" s="357" t="s">
        <v>730</v>
      </c>
      <c r="C20" s="456">
        <v>7</v>
      </c>
      <c r="D20" s="623"/>
      <c r="E20" s="623"/>
      <c r="F20" s="620"/>
      <c r="G20" s="655"/>
    </row>
    <row r="21" spans="1:7" ht="14.25">
      <c r="A21" s="83"/>
      <c r="B21" s="65"/>
      <c r="C21" s="465"/>
      <c r="D21" s="626"/>
      <c r="E21" s="627"/>
      <c r="F21" s="620"/>
      <c r="G21" s="657"/>
    </row>
    <row r="22" spans="1:7" ht="14.25">
      <c r="A22" s="83"/>
      <c r="B22" s="359" t="s">
        <v>731</v>
      </c>
      <c r="C22" s="456">
        <v>8</v>
      </c>
      <c r="D22" s="691"/>
      <c r="E22" s="691"/>
      <c r="F22" s="620"/>
      <c r="G22" s="657"/>
    </row>
    <row r="23" spans="1:7" ht="14.25">
      <c r="A23" s="83"/>
      <c r="B23" s="65"/>
      <c r="C23" s="465"/>
      <c r="D23" s="628"/>
      <c r="E23" s="627"/>
      <c r="F23" s="620"/>
      <c r="G23" s="657"/>
    </row>
    <row r="24" spans="1:11" ht="14.25">
      <c r="A24" s="83"/>
      <c r="B24" s="357" t="s">
        <v>732</v>
      </c>
      <c r="C24" s="456">
        <v>9</v>
      </c>
      <c r="D24" s="629"/>
      <c r="E24" s="627"/>
      <c r="F24" s="620"/>
      <c r="G24" s="655"/>
      <c r="H24" s="3"/>
      <c r="I24" s="3"/>
      <c r="J24" s="3"/>
      <c r="K24" s="3"/>
    </row>
    <row r="25" spans="1:7" ht="14.25">
      <c r="A25" s="83"/>
      <c r="B25" s="85"/>
      <c r="C25" s="465"/>
      <c r="D25" s="627"/>
      <c r="E25" s="627"/>
      <c r="F25" s="620"/>
      <c r="G25" s="630"/>
    </row>
    <row r="26" spans="1:7" ht="14.25">
      <c r="A26" s="83"/>
      <c r="D26" s="631"/>
      <c r="E26" s="631"/>
      <c r="F26" s="620"/>
      <c r="G26" s="630"/>
    </row>
    <row r="27" spans="1:7" ht="14.25">
      <c r="A27" s="83"/>
      <c r="B27" s="357" t="s">
        <v>1295</v>
      </c>
      <c r="C27" s="456">
        <v>10</v>
      </c>
      <c r="D27" s="623"/>
      <c r="E27" s="627"/>
      <c r="F27" s="620"/>
      <c r="G27" s="632"/>
    </row>
    <row r="28" spans="1:7" ht="14.25">
      <c r="A28" s="83"/>
      <c r="B28" s="357" t="s">
        <v>1296</v>
      </c>
      <c r="C28" s="456">
        <v>11</v>
      </c>
      <c r="D28" s="623"/>
      <c r="E28" s="627"/>
      <c r="F28" s="620"/>
      <c r="G28" s="632"/>
    </row>
    <row r="29" spans="1:7" ht="14.25">
      <c r="A29" s="83"/>
      <c r="B29" s="65"/>
      <c r="C29" s="465"/>
      <c r="D29" s="633"/>
      <c r="E29" s="627"/>
      <c r="F29" s="620"/>
      <c r="G29" s="634"/>
    </row>
    <row r="30" spans="1:7" ht="25.5">
      <c r="A30" s="83"/>
      <c r="B30" s="448" t="s">
        <v>733</v>
      </c>
      <c r="C30" s="459">
        <v>12</v>
      </c>
      <c r="D30" s="653"/>
      <c r="E30" s="625"/>
      <c r="F30" s="620"/>
      <c r="G30" s="635"/>
    </row>
    <row r="31" spans="1:7" ht="14.25">
      <c r="A31" s="83"/>
      <c r="B31" s="86"/>
      <c r="C31" s="460"/>
      <c r="D31" s="625"/>
      <c r="E31" s="625"/>
      <c r="F31" s="620"/>
      <c r="G31" s="636"/>
    </row>
    <row r="32" spans="1:7" ht="14.25">
      <c r="A32" s="83"/>
      <c r="B32" s="479"/>
      <c r="C32" s="480"/>
      <c r="D32" s="629"/>
      <c r="E32" s="625"/>
      <c r="F32" s="620"/>
      <c r="G32" s="636"/>
    </row>
    <row r="33" spans="1:7" ht="25.5">
      <c r="A33" s="83"/>
      <c r="B33" s="447" t="s">
        <v>734</v>
      </c>
      <c r="C33" s="458">
        <v>13</v>
      </c>
      <c r="D33" s="651"/>
      <c r="E33" s="627"/>
      <c r="F33" s="620"/>
      <c r="G33" s="631"/>
    </row>
    <row r="34" spans="1:7" ht="14.25">
      <c r="A34" s="83"/>
      <c r="B34" s="86"/>
      <c r="C34" s="460"/>
      <c r="D34" s="633"/>
      <c r="E34" s="627"/>
      <c r="F34" s="620"/>
      <c r="G34" s="631"/>
    </row>
    <row r="35" spans="1:7" ht="14.25">
      <c r="A35" s="311"/>
      <c r="B35" s="87" t="s">
        <v>1297</v>
      </c>
      <c r="C35" s="460">
        <v>14</v>
      </c>
      <c r="D35" s="637"/>
      <c r="E35" s="627"/>
      <c r="F35" s="620"/>
      <c r="G35" s="631"/>
    </row>
    <row r="36" spans="1:7" ht="14.25">
      <c r="A36" s="89"/>
      <c r="B36" s="88"/>
      <c r="C36" s="467"/>
      <c r="D36" s="633"/>
      <c r="E36" s="627"/>
      <c r="F36" s="620"/>
      <c r="G36" s="631"/>
    </row>
    <row r="37" spans="1:7" ht="28.5">
      <c r="A37" s="83"/>
      <c r="B37" s="446" t="s">
        <v>735</v>
      </c>
      <c r="C37" s="470"/>
      <c r="D37" s="652"/>
      <c r="E37" s="627"/>
      <c r="F37" s="620"/>
      <c r="G37" s="556"/>
    </row>
    <row r="38" spans="1:7" ht="25.5">
      <c r="A38" s="83"/>
      <c r="B38" s="447" t="s">
        <v>736</v>
      </c>
      <c r="C38" s="458">
        <v>15</v>
      </c>
      <c r="D38" s="651"/>
      <c r="E38" s="627"/>
      <c r="F38" s="620"/>
      <c r="G38" s="638"/>
    </row>
    <row r="39" spans="1:7" ht="14.25">
      <c r="A39" s="83"/>
      <c r="B39" s="448" t="s">
        <v>737</v>
      </c>
      <c r="C39" s="459">
        <v>16</v>
      </c>
      <c r="D39" s="651"/>
      <c r="E39" s="627"/>
      <c r="F39" s="620"/>
      <c r="G39" s="638"/>
    </row>
    <row r="40" spans="1:7" ht="14.25">
      <c r="A40" s="83"/>
      <c r="B40" s="87"/>
      <c r="C40" s="460"/>
      <c r="D40" s="633"/>
      <c r="E40" s="627"/>
      <c r="F40" s="620"/>
      <c r="G40" s="556"/>
    </row>
    <row r="41" spans="1:7" ht="25.5">
      <c r="A41" s="83"/>
      <c r="B41" s="360" t="s">
        <v>1298</v>
      </c>
      <c r="C41" s="460">
        <v>17</v>
      </c>
      <c r="D41" s="637"/>
      <c r="E41" s="627"/>
      <c r="F41" s="620"/>
      <c r="G41" s="556"/>
    </row>
    <row r="42" spans="1:7" s="313" customFormat="1" ht="14.25">
      <c r="A42" s="312"/>
      <c r="B42" s="87"/>
      <c r="C42" s="460"/>
      <c r="D42" s="633"/>
      <c r="E42" s="639"/>
      <c r="F42" s="620"/>
      <c r="G42" s="640"/>
    </row>
    <row r="43" spans="1:7" s="313" customFormat="1" ht="14.25">
      <c r="A43" s="81"/>
      <c r="B43" s="442" t="s">
        <v>322</v>
      </c>
      <c r="C43" s="468"/>
      <c r="D43" s="652"/>
      <c r="E43" s="639"/>
      <c r="F43" s="620"/>
      <c r="G43" s="640"/>
    </row>
    <row r="44" spans="1:7" s="313" customFormat="1" ht="28.5">
      <c r="A44" s="81"/>
      <c r="B44" s="443" t="s">
        <v>299</v>
      </c>
      <c r="C44" s="459">
        <v>18</v>
      </c>
      <c r="D44" s="651"/>
      <c r="E44" s="639"/>
      <c r="F44" s="620"/>
      <c r="G44" s="640"/>
    </row>
    <row r="45" spans="1:7" s="313" customFormat="1" ht="28.5">
      <c r="A45" s="81"/>
      <c r="B45" s="444" t="s">
        <v>321</v>
      </c>
      <c r="C45" s="459">
        <v>19</v>
      </c>
      <c r="D45" s="651"/>
      <c r="E45" s="639"/>
      <c r="F45" s="620"/>
      <c r="G45" s="640"/>
    </row>
    <row r="46" spans="1:7" s="313" customFormat="1" ht="27" customHeight="1">
      <c r="A46" s="81"/>
      <c r="B46" s="445" t="s">
        <v>320</v>
      </c>
      <c r="C46" s="468">
        <v>20</v>
      </c>
      <c r="D46" s="651"/>
      <c r="E46" s="639"/>
      <c r="F46" s="620"/>
      <c r="G46" s="640"/>
    </row>
    <row r="47" spans="1:7" s="313" customFormat="1" ht="14.25">
      <c r="A47" s="81"/>
      <c r="B47" s="444" t="s">
        <v>8</v>
      </c>
      <c r="C47" s="459">
        <v>21</v>
      </c>
      <c r="D47" s="651"/>
      <c r="E47" s="639"/>
      <c r="F47" s="620"/>
      <c r="G47" s="640"/>
    </row>
    <row r="48" spans="1:7" s="313" customFormat="1" ht="14.25">
      <c r="A48" s="81"/>
      <c r="B48" s="439"/>
      <c r="C48" s="459"/>
      <c r="D48" s="652"/>
      <c r="E48" s="639"/>
      <c r="F48" s="620"/>
      <c r="G48" s="640"/>
    </row>
    <row r="49" spans="1:7" ht="28.5">
      <c r="A49" s="83"/>
      <c r="B49" s="439" t="s">
        <v>319</v>
      </c>
      <c r="C49" s="459">
        <v>22</v>
      </c>
      <c r="D49" s="651"/>
      <c r="E49" s="627"/>
      <c r="F49" s="620"/>
      <c r="G49" s="631"/>
    </row>
    <row r="50" spans="1:7" ht="14.25">
      <c r="A50" s="91"/>
      <c r="B50" s="65"/>
      <c r="C50" s="465"/>
      <c r="D50" s="641"/>
      <c r="E50" s="627"/>
      <c r="F50" s="620"/>
      <c r="G50" s="631"/>
    </row>
    <row r="51" spans="1:7" ht="14.25">
      <c r="A51" s="83"/>
      <c r="B51" s="74"/>
      <c r="C51" s="469"/>
      <c r="D51" s="633"/>
      <c r="E51" s="627"/>
      <c r="F51" s="642"/>
      <c r="G51" s="631"/>
    </row>
    <row r="52" spans="1:7" ht="28.5">
      <c r="A52" s="83"/>
      <c r="B52" s="126" t="s">
        <v>738</v>
      </c>
      <c r="C52" s="478">
        <v>23</v>
      </c>
      <c r="D52" s="629"/>
      <c r="E52" s="627"/>
      <c r="F52" s="620"/>
      <c r="G52" s="631"/>
    </row>
    <row r="53" spans="1:7" ht="14.25">
      <c r="A53" s="83"/>
      <c r="B53" s="439" t="s">
        <v>739</v>
      </c>
      <c r="C53" s="459">
        <v>24</v>
      </c>
      <c r="D53" s="651"/>
      <c r="E53" s="627"/>
      <c r="F53" s="622"/>
      <c r="G53" s="631"/>
    </row>
    <row r="54" spans="1:7" ht="14.25">
      <c r="A54" s="66"/>
      <c r="B54" s="438" t="s">
        <v>740</v>
      </c>
      <c r="C54" s="459">
        <v>25</v>
      </c>
      <c r="D54" s="651"/>
      <c r="E54" s="627"/>
      <c r="F54" s="643"/>
      <c r="G54" s="631"/>
    </row>
    <row r="55" spans="1:7" s="313" customFormat="1" ht="14.25">
      <c r="A55" s="81"/>
      <c r="B55" s="85"/>
      <c r="C55" s="465"/>
      <c r="D55" s="644"/>
      <c r="E55" s="620"/>
      <c r="F55" s="645"/>
      <c r="G55" s="640"/>
    </row>
    <row r="56" spans="1:7" s="313" customFormat="1" ht="28.5">
      <c r="A56" s="81"/>
      <c r="B56" s="440" t="s">
        <v>13</v>
      </c>
      <c r="C56" s="470">
        <v>26</v>
      </c>
      <c r="D56" s="651"/>
      <c r="E56" s="646"/>
      <c r="F56" s="645"/>
      <c r="G56" s="640"/>
    </row>
    <row r="57" spans="1:7" ht="14.25">
      <c r="A57" s="3"/>
      <c r="B57" s="92"/>
      <c r="C57" s="471"/>
      <c r="D57" s="647"/>
      <c r="E57" s="627"/>
      <c r="F57" s="648"/>
      <c r="G57" s="631"/>
    </row>
    <row r="58" spans="1:7" ht="14.25">
      <c r="A58" s="3"/>
      <c r="B58" s="440" t="s">
        <v>741</v>
      </c>
      <c r="C58" s="470"/>
      <c r="D58" s="650"/>
      <c r="E58" s="627"/>
      <c r="F58" s="648"/>
      <c r="G58" s="631"/>
    </row>
    <row r="59" spans="1:7" ht="14.25">
      <c r="A59" s="3"/>
      <c r="B59" s="440"/>
      <c r="C59" s="470"/>
      <c r="D59" s="650"/>
      <c r="E59" s="627"/>
      <c r="F59" s="648"/>
      <c r="G59" s="631"/>
    </row>
    <row r="60" spans="1:7" ht="42.75">
      <c r="A60" s="3"/>
      <c r="B60" s="439" t="s">
        <v>742</v>
      </c>
      <c r="C60" s="459">
        <v>27</v>
      </c>
      <c r="D60" s="651"/>
      <c r="E60" s="627"/>
      <c r="F60" s="648"/>
      <c r="G60" s="631"/>
    </row>
    <row r="61" spans="1:7" ht="14.25">
      <c r="A61" s="3"/>
      <c r="B61" s="439" t="s">
        <v>743</v>
      </c>
      <c r="C61" s="459">
        <v>28</v>
      </c>
      <c r="D61" s="651"/>
      <c r="E61" s="627"/>
      <c r="F61" s="648"/>
      <c r="G61" s="631"/>
    </row>
    <row r="62" spans="1:7" ht="14.25">
      <c r="A62" s="3"/>
      <c r="B62" s="46"/>
      <c r="C62" s="472"/>
      <c r="D62" s="649"/>
      <c r="E62" s="627"/>
      <c r="F62" s="648"/>
      <c r="G62" s="631"/>
    </row>
    <row r="63" spans="1:7" ht="14.25">
      <c r="A63" s="3"/>
      <c r="B63" s="46"/>
      <c r="C63" s="472"/>
      <c r="D63" s="649"/>
      <c r="E63" s="627"/>
      <c r="F63" s="648"/>
      <c r="G63" s="631"/>
    </row>
    <row r="64" spans="1:7" ht="14.25">
      <c r="A64" s="3"/>
      <c r="B64" s="65" t="s">
        <v>744</v>
      </c>
      <c r="C64" s="465">
        <v>29</v>
      </c>
      <c r="D64" s="623"/>
      <c r="E64" s="648"/>
      <c r="F64" s="648"/>
      <c r="G64" s="631"/>
    </row>
    <row r="65" spans="1:7" ht="14.25">
      <c r="A65" s="3"/>
      <c r="B65" s="65" t="s">
        <v>745</v>
      </c>
      <c r="C65" s="465">
        <v>30</v>
      </c>
      <c r="D65" s="623"/>
      <c r="E65" s="648"/>
      <c r="F65" s="648"/>
      <c r="G65" s="631"/>
    </row>
    <row r="66" spans="1:7" ht="14.25">
      <c r="A66" s="3"/>
      <c r="B66" s="93"/>
      <c r="C66" s="473"/>
      <c r="D66" s="93"/>
      <c r="E66" s="93"/>
      <c r="F66" s="93"/>
      <c r="G66" s="18"/>
    </row>
    <row r="67" spans="1:7" ht="14.25">
      <c r="A67" s="3"/>
      <c r="B67" s="93"/>
      <c r="C67" s="473"/>
      <c r="D67" s="93"/>
      <c r="E67" s="93"/>
      <c r="F67" s="93"/>
      <c r="G67" s="18"/>
    </row>
    <row r="68" spans="1:7" ht="14.25">
      <c r="A68" s="3"/>
      <c r="B68" s="3"/>
      <c r="C68" s="474"/>
      <c r="D68" s="3"/>
      <c r="E68" s="3"/>
      <c r="F68" s="3"/>
      <c r="G68" s="3"/>
    </row>
  </sheetData>
  <sheetProtection password="DAB2" sheet="1" objects="1" scenarios="1"/>
  <printOptions/>
  <pageMargins left="0.7086614173228347" right="0.7086614173228347" top="0.7480314960629921" bottom="0.7480314960629921" header="0.31496062992125984" footer="0.31496062992125984"/>
  <pageSetup fitToHeight="10" fitToWidth="1" horizontalDpi="600" verticalDpi="600" orientation="portrait" paperSize="8" scale="55" r:id="rId1"/>
  <headerFooter differentFirst="1">
    <firstFooter>&amp;C&amp;[205/&amp;[268</firstFooter>
  </headerFooter>
</worksheet>
</file>

<file path=xl/worksheets/sheet9.xml><?xml version="1.0" encoding="utf-8"?>
<worksheet xmlns="http://schemas.openxmlformats.org/spreadsheetml/2006/main" xmlns:r="http://schemas.openxmlformats.org/officeDocument/2006/relationships">
  <sheetPr>
    <tabColor rgb="FF00B0F0"/>
    <pageSetUpPr fitToPage="1"/>
  </sheetPr>
  <dimension ref="A1:AQ48"/>
  <sheetViews>
    <sheetView showGridLines="0" zoomScale="70" zoomScaleNormal="70" zoomScalePageLayoutView="0" workbookViewId="0" topLeftCell="A19">
      <selection activeCell="I49" sqref="I49"/>
    </sheetView>
  </sheetViews>
  <sheetFormatPr defaultColWidth="9.140625" defaultRowHeight="15"/>
  <cols>
    <col min="1" max="1" width="9.140625" style="12" customWidth="1"/>
    <col min="2" max="2" width="62.00390625" style="12" customWidth="1"/>
    <col min="3" max="3" width="10.8515625" style="228" customWidth="1"/>
    <col min="4" max="4" width="18.28125" style="12" customWidth="1"/>
    <col min="5" max="5" width="12.7109375" style="12" customWidth="1"/>
    <col min="6" max="6" width="21.140625" style="12" customWidth="1"/>
    <col min="7" max="7" width="20.140625" style="12" customWidth="1"/>
    <col min="8" max="8" width="28.8515625" style="12" customWidth="1"/>
    <col min="9" max="9" width="20.140625" style="12" customWidth="1"/>
    <col min="10" max="10" width="28.00390625" style="12" customWidth="1"/>
    <col min="11" max="11" width="23.28125" style="12" customWidth="1"/>
    <col min="12" max="12" width="17.57421875" style="12" customWidth="1"/>
    <col min="13" max="13" width="13.7109375" style="12" customWidth="1"/>
    <col min="14" max="16384" width="9.140625" style="12" customWidth="1"/>
  </cols>
  <sheetData>
    <row r="1" spans="1:7" ht="15.75">
      <c r="A1" s="172"/>
      <c r="F1" s="176"/>
      <c r="G1" s="177" t="s">
        <v>424</v>
      </c>
    </row>
    <row r="2" spans="1:11" ht="16.5" customHeight="1">
      <c r="A2" s="5" t="s">
        <v>18</v>
      </c>
      <c r="B2" s="105"/>
      <c r="C2" s="22"/>
      <c r="D2" s="18"/>
      <c r="E2" s="18"/>
      <c r="F2" s="178"/>
      <c r="G2" s="175" t="s">
        <v>425</v>
      </c>
      <c r="H2" s="106"/>
      <c r="I2" s="75"/>
      <c r="J2" s="75"/>
      <c r="K2" s="18"/>
    </row>
    <row r="3" spans="1:11" ht="15">
      <c r="A3" s="6" t="s">
        <v>602</v>
      </c>
      <c r="B3" s="18"/>
      <c r="C3" s="21"/>
      <c r="D3" s="18"/>
      <c r="E3" s="18"/>
      <c r="F3" s="793"/>
      <c r="G3" s="786"/>
      <c r="H3" s="106"/>
      <c r="I3" s="75"/>
      <c r="J3" s="75"/>
      <c r="K3" s="18"/>
    </row>
    <row r="4" spans="1:11" ht="21.75" customHeight="1">
      <c r="A4" s="107"/>
      <c r="B4" s="38"/>
      <c r="C4" s="38"/>
      <c r="D4" s="38"/>
      <c r="E4" s="38"/>
      <c r="F4" s="38"/>
      <c r="G4" s="38"/>
      <c r="H4" s="38"/>
      <c r="I4" s="38"/>
      <c r="J4" s="38"/>
      <c r="K4" s="18"/>
    </row>
    <row r="5" spans="1:11" ht="14.25">
      <c r="A5" s="220" t="s">
        <v>301</v>
      </c>
      <c r="B5" s="221"/>
      <c r="C5" s="221">
        <v>1</v>
      </c>
      <c r="D5" s="677"/>
      <c r="E5" s="658"/>
      <c r="F5" s="862"/>
      <c r="G5" s="862"/>
      <c r="H5" s="862"/>
      <c r="I5" s="863"/>
      <c r="J5" s="863"/>
      <c r="K5" s="104"/>
    </row>
    <row r="6" spans="1:11" ht="14.25">
      <c r="A6" s="220" t="s">
        <v>302</v>
      </c>
      <c r="B6" s="221"/>
      <c r="C6" s="221">
        <v>2</v>
      </c>
      <c r="D6" s="677"/>
      <c r="E6" s="658"/>
      <c r="F6" s="621"/>
      <c r="G6" s="621"/>
      <c r="H6" s="621"/>
      <c r="I6" s="659"/>
      <c r="J6" s="659"/>
      <c r="K6" s="104"/>
    </row>
    <row r="7" spans="1:11" ht="14.25">
      <c r="A7" s="220" t="s">
        <v>303</v>
      </c>
      <c r="B7" s="221"/>
      <c r="C7" s="221">
        <v>3</v>
      </c>
      <c r="D7" s="677"/>
      <c r="E7" s="658"/>
      <c r="F7" s="621"/>
      <c r="G7" s="621"/>
      <c r="H7" s="621"/>
      <c r="I7" s="659"/>
      <c r="J7" s="659"/>
      <c r="K7" s="104"/>
    </row>
    <row r="8" spans="1:11" ht="14.25">
      <c r="A8" s="220" t="s">
        <v>304</v>
      </c>
      <c r="B8" s="221"/>
      <c r="C8" s="221">
        <v>4</v>
      </c>
      <c r="D8" s="677"/>
      <c r="E8" s="658"/>
      <c r="F8" s="621"/>
      <c r="G8" s="621"/>
      <c r="H8" s="621"/>
      <c r="I8" s="659"/>
      <c r="J8" s="659"/>
      <c r="K8" s="104"/>
    </row>
    <row r="9" spans="1:11" ht="14.25">
      <c r="A9" s="220" t="s">
        <v>330</v>
      </c>
      <c r="B9" s="223"/>
      <c r="C9" s="221">
        <v>5</v>
      </c>
      <c r="D9" s="678"/>
      <c r="E9" s="660"/>
      <c r="F9" s="621"/>
      <c r="G9" s="621"/>
      <c r="H9" s="621"/>
      <c r="I9" s="659"/>
      <c r="J9" s="659"/>
      <c r="K9" s="104"/>
    </row>
    <row r="10" spans="1:11" ht="14.25">
      <c r="A10" s="97" t="s">
        <v>414</v>
      </c>
      <c r="B10" s="109"/>
      <c r="C10" s="221">
        <v>6</v>
      </c>
      <c r="D10" s="651"/>
      <c r="E10" s="660"/>
      <c r="F10" s="621"/>
      <c r="G10" s="621"/>
      <c r="H10" s="621"/>
      <c r="I10" s="659"/>
      <c r="J10" s="659"/>
      <c r="K10" s="104"/>
    </row>
    <row r="11" spans="1:11" ht="14.25">
      <c r="A11" s="76"/>
      <c r="B11" s="3"/>
      <c r="D11" s="660"/>
      <c r="E11" s="660"/>
      <c r="F11" s="621"/>
      <c r="G11" s="621"/>
      <c r="H11" s="621"/>
      <c r="I11" s="659"/>
      <c r="J11" s="659"/>
      <c r="K11" s="104"/>
    </row>
    <row r="12" spans="1:11" ht="45" customHeight="1">
      <c r="A12" s="62"/>
      <c r="B12" s="59" t="s">
        <v>578</v>
      </c>
      <c r="C12" s="38"/>
      <c r="D12" s="864" t="s">
        <v>1286</v>
      </c>
      <c r="E12" s="865"/>
      <c r="F12" s="864" t="s">
        <v>1287</v>
      </c>
      <c r="G12" s="865"/>
      <c r="H12" s="865"/>
      <c r="I12" s="865"/>
      <c r="J12" s="866"/>
      <c r="K12" s="38"/>
    </row>
    <row r="13" spans="1:11" ht="145.5" customHeight="1">
      <c r="A13" s="62"/>
      <c r="B13" s="59"/>
      <c r="C13" s="38"/>
      <c r="D13" s="661" t="s">
        <v>579</v>
      </c>
      <c r="E13" s="662" t="s">
        <v>580</v>
      </c>
      <c r="F13" s="662" t="s">
        <v>579</v>
      </c>
      <c r="G13" s="662" t="s">
        <v>1288</v>
      </c>
      <c r="H13" s="662" t="s">
        <v>649</v>
      </c>
      <c r="I13" s="662" t="s">
        <v>1510</v>
      </c>
      <c r="J13" s="662" t="s">
        <v>644</v>
      </c>
      <c r="K13" s="38"/>
    </row>
    <row r="14" spans="1:11" ht="14.25">
      <c r="A14" s="61"/>
      <c r="B14" s="70"/>
      <c r="C14" s="229"/>
      <c r="D14" s="636"/>
      <c r="E14" s="636"/>
      <c r="F14" s="636"/>
      <c r="G14" s="636"/>
      <c r="H14" s="636"/>
      <c r="I14" s="636"/>
      <c r="J14" s="636"/>
      <c r="K14" s="18"/>
    </row>
    <row r="15" spans="1:11" ht="14.25">
      <c r="A15" s="61"/>
      <c r="B15" s="68" t="s">
        <v>581</v>
      </c>
      <c r="C15" s="229">
        <v>7</v>
      </c>
      <c r="D15" s="530"/>
      <c r="E15" s="530"/>
      <c r="F15" s="530"/>
      <c r="G15" s="663"/>
      <c r="H15" s="629"/>
      <c r="I15" s="664"/>
      <c r="J15" s="629"/>
      <c r="K15" s="18"/>
    </row>
    <row r="16" spans="1:11" ht="32.25" customHeight="1">
      <c r="A16" s="61"/>
      <c r="B16" s="111" t="s">
        <v>583</v>
      </c>
      <c r="C16" s="229">
        <v>8</v>
      </c>
      <c r="D16" s="629"/>
      <c r="E16" s="629"/>
      <c r="F16" s="629"/>
      <c r="G16" s="665"/>
      <c r="H16" s="665"/>
      <c r="I16" s="629"/>
      <c r="J16" s="665"/>
      <c r="K16" s="18"/>
    </row>
    <row r="17" spans="1:11" ht="37.5" customHeight="1">
      <c r="A17" s="61"/>
      <c r="B17" s="111" t="s">
        <v>584</v>
      </c>
      <c r="C17" s="229">
        <v>9</v>
      </c>
      <c r="D17" s="629"/>
      <c r="E17" s="629"/>
      <c r="F17" s="629"/>
      <c r="G17" s="629"/>
      <c r="H17" s="629"/>
      <c r="I17" s="629"/>
      <c r="J17" s="629"/>
      <c r="K17" s="18"/>
    </row>
    <row r="18" spans="1:11" ht="14.25">
      <c r="A18" s="61"/>
      <c r="B18" s="70"/>
      <c r="C18" s="229"/>
      <c r="D18" s="530"/>
      <c r="E18" s="530"/>
      <c r="F18" s="530"/>
      <c r="G18" s="530"/>
      <c r="H18" s="807"/>
      <c r="I18" s="530"/>
      <c r="J18" s="807"/>
      <c r="K18" s="18"/>
    </row>
    <row r="19" spans="1:11" ht="14.25">
      <c r="A19" s="61"/>
      <c r="B19" s="68" t="s">
        <v>585</v>
      </c>
      <c r="C19" s="229">
        <v>10</v>
      </c>
      <c r="D19" s="530"/>
      <c r="E19" s="530"/>
      <c r="F19" s="666"/>
      <c r="G19" s="667"/>
      <c r="H19" s="629"/>
      <c r="I19" s="668"/>
      <c r="J19" s="629"/>
      <c r="K19" s="18"/>
    </row>
    <row r="20" spans="1:11" ht="33" customHeight="1">
      <c r="A20" s="61"/>
      <c r="B20" s="112" t="s">
        <v>588</v>
      </c>
      <c r="C20" s="23">
        <v>11</v>
      </c>
      <c r="D20" s="629"/>
      <c r="E20" s="629"/>
      <c r="F20" s="629"/>
      <c r="G20" s="629"/>
      <c r="H20" s="808"/>
      <c r="I20" s="629"/>
      <c r="J20" s="808"/>
      <c r="K20" s="18"/>
    </row>
    <row r="21" spans="1:11" ht="14.25">
      <c r="A21" s="61"/>
      <c r="B21" s="113" t="s">
        <v>588</v>
      </c>
      <c r="C21" s="23">
        <v>12</v>
      </c>
      <c r="D21" s="669"/>
      <c r="E21" s="676"/>
      <c r="F21" s="670"/>
      <c r="G21" s="651"/>
      <c r="H21" s="651"/>
      <c r="I21" s="651"/>
      <c r="J21" s="651"/>
      <c r="K21" s="18"/>
    </row>
    <row r="22" spans="1:11" ht="14.25">
      <c r="A22" s="61"/>
      <c r="B22" s="113" t="s">
        <v>589</v>
      </c>
      <c r="C22" s="23">
        <v>13</v>
      </c>
      <c r="D22" s="669"/>
      <c r="E22" s="676"/>
      <c r="F22" s="670"/>
      <c r="G22" s="651"/>
      <c r="H22" s="651"/>
      <c r="I22" s="651"/>
      <c r="J22" s="651"/>
      <c r="K22" s="18"/>
    </row>
    <row r="23" spans="1:11" s="114" customFormat="1" ht="14.25">
      <c r="A23" s="98"/>
      <c r="B23" s="113" t="s">
        <v>305</v>
      </c>
      <c r="C23" s="23">
        <v>14</v>
      </c>
      <c r="D23" s="669"/>
      <c r="E23" s="676"/>
      <c r="F23" s="670"/>
      <c r="G23" s="651"/>
      <c r="H23" s="651"/>
      <c r="I23" s="651"/>
      <c r="J23" s="651"/>
      <c r="K23" s="18"/>
    </row>
    <row r="24" spans="1:11" ht="36.75" customHeight="1">
      <c r="A24" s="61"/>
      <c r="B24" s="112" t="s">
        <v>590</v>
      </c>
      <c r="C24" s="23">
        <v>15</v>
      </c>
      <c r="D24" s="665"/>
      <c r="E24" s="629"/>
      <c r="F24" s="665"/>
      <c r="G24" s="809"/>
      <c r="H24" s="810"/>
      <c r="I24" s="809"/>
      <c r="J24" s="810"/>
      <c r="K24" s="18"/>
    </row>
    <row r="25" spans="1:11" ht="14.25">
      <c r="A25" s="61"/>
      <c r="B25" s="113" t="s">
        <v>591</v>
      </c>
      <c r="C25" s="23">
        <v>16</v>
      </c>
      <c r="D25" s="623"/>
      <c r="E25" s="676"/>
      <c r="F25" s="623"/>
      <c r="G25" s="651"/>
      <c r="H25" s="651"/>
      <c r="I25" s="651"/>
      <c r="J25" s="651"/>
      <c r="K25" s="18"/>
    </row>
    <row r="26" spans="1:11" ht="14.25">
      <c r="A26" s="61"/>
      <c r="B26" s="113" t="s">
        <v>592</v>
      </c>
      <c r="C26" s="23">
        <v>17</v>
      </c>
      <c r="D26" s="623"/>
      <c r="E26" s="676"/>
      <c r="F26" s="623"/>
      <c r="G26" s="651"/>
      <c r="H26" s="651"/>
      <c r="I26" s="651"/>
      <c r="J26" s="651"/>
      <c r="K26" s="18"/>
    </row>
    <row r="27" spans="1:43" s="114" customFormat="1" ht="14.25">
      <c r="A27" s="98"/>
      <c r="B27" s="113" t="s">
        <v>306</v>
      </c>
      <c r="C27" s="23">
        <v>18</v>
      </c>
      <c r="D27" s="623"/>
      <c r="E27" s="676"/>
      <c r="F27" s="623"/>
      <c r="G27" s="651"/>
      <c r="H27" s="651"/>
      <c r="I27" s="651"/>
      <c r="J27" s="651"/>
      <c r="K27" s="7"/>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row>
    <row r="28" spans="1:43" ht="14.25">
      <c r="A28" s="48"/>
      <c r="B28" s="34"/>
      <c r="C28" s="23"/>
      <c r="D28" s="671"/>
      <c r="E28" s="671"/>
      <c r="F28" s="671"/>
      <c r="G28" s="530"/>
      <c r="H28" s="545"/>
      <c r="I28" s="530"/>
      <c r="J28" s="545"/>
      <c r="K28" s="7"/>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row>
    <row r="29" spans="1:43" s="116" customFormat="1" ht="36.75" customHeight="1">
      <c r="A29" s="48"/>
      <c r="B29" s="7" t="s">
        <v>586</v>
      </c>
      <c r="C29" s="22">
        <v>17</v>
      </c>
      <c r="D29" s="629"/>
      <c r="E29" s="629"/>
      <c r="F29" s="629"/>
      <c r="G29" s="629"/>
      <c r="H29" s="629"/>
      <c r="I29" s="629"/>
      <c r="J29" s="629"/>
      <c r="K29" s="7"/>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row>
    <row r="30" spans="1:43" ht="14.25">
      <c r="A30" s="48"/>
      <c r="B30" s="34"/>
      <c r="C30" s="23"/>
      <c r="D30" s="671"/>
      <c r="E30" s="671"/>
      <c r="F30" s="671"/>
      <c r="G30" s="530"/>
      <c r="H30" s="671"/>
      <c r="I30" s="530"/>
      <c r="J30" s="671"/>
      <c r="K30" s="7"/>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row>
    <row r="31" spans="1:43" ht="14.25">
      <c r="A31" s="48"/>
      <c r="B31" s="56" t="s">
        <v>587</v>
      </c>
      <c r="C31" s="23">
        <v>18</v>
      </c>
      <c r="D31" s="530"/>
      <c r="E31" s="530"/>
      <c r="F31" s="666"/>
      <c r="G31" s="667"/>
      <c r="H31" s="629"/>
      <c r="I31" s="668"/>
      <c r="J31" s="629"/>
      <c r="K31" s="7"/>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row>
    <row r="32" spans="1:43" ht="14.25">
      <c r="A32" s="48"/>
      <c r="B32" s="112" t="s">
        <v>1496</v>
      </c>
      <c r="C32" s="23">
        <v>19</v>
      </c>
      <c r="D32" s="629"/>
      <c r="E32" s="629"/>
      <c r="F32" s="629"/>
      <c r="G32" s="629"/>
      <c r="H32" s="629"/>
      <c r="I32" s="629"/>
      <c r="J32" s="629"/>
      <c r="K32" s="7"/>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row>
    <row r="33" spans="1:43" ht="14.25">
      <c r="A33" s="48"/>
      <c r="B33" s="112"/>
      <c r="C33" s="23"/>
      <c r="D33" s="671"/>
      <c r="E33" s="671"/>
      <c r="F33" s="671"/>
      <c r="G33" s="530"/>
      <c r="H33" s="671"/>
      <c r="I33" s="530"/>
      <c r="J33" s="671"/>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row>
    <row r="34" spans="1:43" ht="14.25">
      <c r="A34" s="48"/>
      <c r="B34" s="112" t="s">
        <v>593</v>
      </c>
      <c r="C34" s="23">
        <v>20</v>
      </c>
      <c r="D34" s="671"/>
      <c r="E34" s="671"/>
      <c r="F34" s="671"/>
      <c r="G34" s="671"/>
      <c r="H34" s="629"/>
      <c r="I34" s="672"/>
      <c r="J34" s="629"/>
      <c r="K34" s="7"/>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row>
    <row r="35" spans="1:43" ht="34.5" customHeight="1">
      <c r="A35" s="48"/>
      <c r="B35" s="113" t="s">
        <v>594</v>
      </c>
      <c r="C35" s="23">
        <v>21</v>
      </c>
      <c r="D35" s="629"/>
      <c r="E35" s="629"/>
      <c r="F35" s="629"/>
      <c r="G35" s="629"/>
      <c r="H35" s="665"/>
      <c r="I35" s="629"/>
      <c r="J35" s="629"/>
      <c r="K35" s="7"/>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row>
    <row r="36" spans="1:43" ht="38.25" customHeight="1">
      <c r="A36" s="48"/>
      <c r="B36" s="113" t="s">
        <v>595</v>
      </c>
      <c r="C36" s="23">
        <v>22</v>
      </c>
      <c r="D36" s="629"/>
      <c r="E36" s="629"/>
      <c r="F36" s="629"/>
      <c r="G36" s="629"/>
      <c r="H36" s="665"/>
      <c r="I36" s="629"/>
      <c r="J36" s="629"/>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row>
    <row r="37" spans="1:43" s="116" customFormat="1" ht="28.5">
      <c r="A37" s="48"/>
      <c r="B37" s="449" t="s">
        <v>1497</v>
      </c>
      <c r="C37" s="40">
        <v>23</v>
      </c>
      <c r="D37" s="629"/>
      <c r="E37" s="629"/>
      <c r="F37" s="629"/>
      <c r="G37" s="629"/>
      <c r="H37" s="665"/>
      <c r="I37" s="629"/>
      <c r="J37" s="629"/>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row>
    <row r="38" spans="1:43" ht="14.25">
      <c r="A38" s="48"/>
      <c r="B38" s="113"/>
      <c r="C38" s="23"/>
      <c r="D38" s="671"/>
      <c r="E38" s="671"/>
      <c r="F38" s="671"/>
      <c r="G38" s="530"/>
      <c r="H38" s="545"/>
      <c r="I38" s="530"/>
      <c r="J38" s="545"/>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row>
    <row r="39" spans="1:43" ht="14.25">
      <c r="A39" s="48"/>
      <c r="B39" s="56" t="s">
        <v>598</v>
      </c>
      <c r="C39" s="23">
        <v>24</v>
      </c>
      <c r="D39" s="629"/>
      <c r="E39" s="629"/>
      <c r="F39" s="651"/>
      <c r="G39" s="651"/>
      <c r="H39" s="629"/>
      <c r="I39" s="651"/>
      <c r="J39" s="629"/>
      <c r="K39" s="117"/>
      <c r="L39" s="54"/>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row>
    <row r="40" spans="1:43" ht="14.25">
      <c r="A40" s="48"/>
      <c r="B40" s="113"/>
      <c r="C40" s="23"/>
      <c r="D40" s="671"/>
      <c r="E40" s="671"/>
      <c r="F40" s="530"/>
      <c r="G40" s="530"/>
      <c r="H40" s="545"/>
      <c r="I40" s="530"/>
      <c r="J40" s="545"/>
      <c r="K40" s="7"/>
      <c r="L40" s="54"/>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row>
    <row r="41" spans="1:43" ht="14.25">
      <c r="A41" s="48"/>
      <c r="B41" s="56" t="s">
        <v>596</v>
      </c>
      <c r="C41" s="23">
        <v>25</v>
      </c>
      <c r="D41" s="629"/>
      <c r="E41" s="629"/>
      <c r="F41" s="651"/>
      <c r="G41" s="651"/>
      <c r="H41" s="629"/>
      <c r="I41" s="651"/>
      <c r="J41" s="629"/>
      <c r="K41" s="117"/>
      <c r="L41" s="54"/>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row>
    <row r="42" spans="1:43" ht="14.25">
      <c r="A42" s="48"/>
      <c r="B42" s="113"/>
      <c r="C42" s="23"/>
      <c r="D42" s="671"/>
      <c r="E42" s="671"/>
      <c r="F42" s="671"/>
      <c r="G42" s="671"/>
      <c r="H42" s="545"/>
      <c r="I42" s="671"/>
      <c r="J42" s="545"/>
      <c r="K42" s="7"/>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row>
    <row r="43" spans="1:43" s="116" customFormat="1" ht="14.25">
      <c r="A43" s="48"/>
      <c r="B43" s="103" t="s">
        <v>307</v>
      </c>
      <c r="C43" s="230">
        <v>26</v>
      </c>
      <c r="D43" s="675"/>
      <c r="E43" s="675"/>
      <c r="F43" s="675"/>
      <c r="G43" s="675"/>
      <c r="H43" s="629"/>
      <c r="I43" s="675"/>
      <c r="J43" s="629"/>
      <c r="K43" s="7"/>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row>
    <row r="44" spans="1:43" ht="14.25">
      <c r="A44" s="48"/>
      <c r="B44" s="113"/>
      <c r="C44" s="23"/>
      <c r="D44" s="671"/>
      <c r="E44" s="671"/>
      <c r="F44" s="530"/>
      <c r="G44" s="530"/>
      <c r="H44" s="545"/>
      <c r="I44" s="530"/>
      <c r="J44" s="545"/>
      <c r="K44" s="7"/>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row>
    <row r="45" spans="1:43" ht="14.25">
      <c r="A45" s="48"/>
      <c r="B45" s="56" t="s">
        <v>597</v>
      </c>
      <c r="C45" s="23">
        <v>27</v>
      </c>
      <c r="D45" s="671"/>
      <c r="E45" s="671"/>
      <c r="F45" s="530"/>
      <c r="G45" s="530"/>
      <c r="H45" s="629"/>
      <c r="I45" s="526"/>
      <c r="J45" s="629"/>
      <c r="K45" s="7"/>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row>
    <row r="46" spans="1:43" ht="14.25">
      <c r="A46" s="48"/>
      <c r="B46" s="113"/>
      <c r="C46" s="23"/>
      <c r="D46" s="671"/>
      <c r="E46" s="671"/>
      <c r="F46" s="530"/>
      <c r="G46" s="530"/>
      <c r="H46" s="545"/>
      <c r="I46" s="530"/>
      <c r="J46" s="545"/>
      <c r="K46" s="7"/>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row>
    <row r="47" spans="1:43" ht="38.25" customHeight="1">
      <c r="A47" s="61"/>
      <c r="B47" s="102" t="s">
        <v>601</v>
      </c>
      <c r="C47" s="229">
        <v>28</v>
      </c>
      <c r="D47" s="673"/>
      <c r="E47" s="673"/>
      <c r="F47" s="636"/>
      <c r="G47" s="674"/>
      <c r="H47" s="629"/>
      <c r="I47" s="671"/>
      <c r="J47" s="629"/>
      <c r="K47" s="7"/>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row>
    <row r="48" spans="1:43" ht="14.25">
      <c r="A48" s="66"/>
      <c r="B48" s="92"/>
      <c r="C48" s="231"/>
      <c r="D48" s="68"/>
      <c r="E48" s="68"/>
      <c r="F48" s="18"/>
      <c r="G48" s="18"/>
      <c r="H48" s="61"/>
      <c r="I48" s="61"/>
      <c r="J48" s="61"/>
      <c r="K48" s="7"/>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row>
  </sheetData>
  <sheetProtection password="DAB2" sheet="1" objects="1" scenarios="1"/>
  <mergeCells count="4">
    <mergeCell ref="F5:H5"/>
    <mergeCell ref="I5:J5"/>
    <mergeCell ref="D12:E12"/>
    <mergeCell ref="F12:J12"/>
  </mergeCells>
  <printOptions/>
  <pageMargins left="0.7086614173228347" right="0.7086614173228347" top="0.7480314960629921" bottom="0.7480314960629921" header="0.31496062992125984" footer="0.31496062992125984"/>
  <pageSetup fitToHeight="0" fitToWidth="1" horizontalDpi="600" verticalDpi="600" orientation="portrait" paperSize="8" scale="39" r:id="rId1"/>
  <headerFooter differentFirst="1">
    <firstFooter>&amp;C&amp;[208/&amp;[268</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Pinto de Sá</dc:creator>
  <cp:keywords/>
  <dc:description/>
  <cp:lastModifiedBy>M. Ribas</cp:lastModifiedBy>
  <cp:lastPrinted>2013-05-03T11:59:13Z</cp:lastPrinted>
  <dcterms:created xsi:type="dcterms:W3CDTF">2013-02-15T11:43:16Z</dcterms:created>
  <dcterms:modified xsi:type="dcterms:W3CDTF">2013-05-13T15:02:18Z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